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270" windowWidth="18795" windowHeight="8775" activeTab="1"/>
  </bookViews>
  <sheets>
    <sheet name="COMPUTO" sheetId="4" r:id="rId1"/>
    <sheet name="PRESUPUESTO" sheetId="5" r:id="rId2"/>
    <sheet name="cotizacion" sheetId="6" r:id="rId3"/>
  </sheets>
  <definedNames>
    <definedName name="_xlnm.Print_Area" localSheetId="0">COMPUTO!$A$1:$H$61</definedName>
    <definedName name="_xlnm.Print_Area" localSheetId="1">PRESUPUESTO!$A$1:$J$43</definedName>
    <definedName name="_xlnm.Print_Titles" localSheetId="0">COMPUTO!$1:$7</definedName>
  </definedNames>
  <calcPr calcId="125725"/>
</workbook>
</file>

<file path=xl/calcChain.xml><?xml version="1.0" encoding="utf-8"?>
<calcChain xmlns="http://schemas.openxmlformats.org/spreadsheetml/2006/main">
  <c r="C45" i="4"/>
  <c r="C35"/>
  <c r="C25"/>
  <c r="C40" s="1"/>
  <c r="G55"/>
  <c r="B24" i="6"/>
  <c r="B23"/>
  <c r="B22"/>
  <c r="B21"/>
  <c r="B20"/>
  <c r="B19"/>
  <c r="H60" i="4"/>
  <c r="D24" i="6" s="1"/>
  <c r="B39" i="5"/>
  <c r="B36"/>
  <c r="B33"/>
  <c r="B30"/>
  <c r="B27"/>
  <c r="B24"/>
  <c r="E41"/>
  <c r="D41"/>
  <c r="C41"/>
  <c r="E38"/>
  <c r="D38"/>
  <c r="C38"/>
  <c r="E35"/>
  <c r="D35"/>
  <c r="C35"/>
  <c r="E26"/>
  <c r="D26"/>
  <c r="C26"/>
  <c r="G35" l="1"/>
  <c r="H40"/>
  <c r="J40" s="1"/>
  <c r="G41"/>
  <c r="G26"/>
  <c r="G38"/>
  <c r="G25" i="4"/>
  <c r="H56"/>
  <c r="G50"/>
  <c r="H51" s="1"/>
  <c r="G45"/>
  <c r="H46" s="1"/>
  <c r="G40"/>
  <c r="H41" s="1"/>
  <c r="B39"/>
  <c r="B44" s="1"/>
  <c r="B49" s="1"/>
  <c r="B54" s="1"/>
  <c r="G35"/>
  <c r="H36" s="1"/>
  <c r="B56"/>
  <c r="B60" s="1"/>
  <c r="B9" i="5"/>
  <c r="B16" s="1"/>
  <c r="B19" s="1"/>
  <c r="B22" s="1"/>
  <c r="B25" s="1"/>
  <c r="B28" s="1"/>
  <c r="B31" s="1"/>
  <c r="B34" s="1"/>
  <c r="B37" s="1"/>
  <c r="B40" s="1"/>
  <c r="A4"/>
  <c r="A2"/>
  <c r="K3" i="4"/>
  <c r="B19"/>
  <c r="B26" s="1"/>
  <c r="E31"/>
  <c r="B18" i="6"/>
  <c r="B17"/>
  <c r="B16"/>
  <c r="B15"/>
  <c r="O16" i="5"/>
  <c r="O17" s="1"/>
  <c r="G14"/>
  <c r="G13"/>
  <c r="O9"/>
  <c r="O11" s="1"/>
  <c r="G10" i="4"/>
  <c r="M19"/>
  <c r="M20" s="1"/>
  <c r="M13"/>
  <c r="M15" s="1"/>
  <c r="G17"/>
  <c r="G18" s="1"/>
  <c r="C3" i="6"/>
  <c r="B24" i="4"/>
  <c r="D19" i="6" l="1"/>
  <c r="H25" i="5"/>
  <c r="J25" s="1"/>
  <c r="H28"/>
  <c r="J28" s="1"/>
  <c r="D20" i="6"/>
  <c r="D21"/>
  <c r="H31" i="5"/>
  <c r="J31" s="1"/>
  <c r="D23" i="6"/>
  <c r="H37" i="5"/>
  <c r="J37" s="1"/>
  <c r="H34"/>
  <c r="J34" s="1"/>
  <c r="D22" i="6"/>
  <c r="G15" i="5"/>
  <c r="H19" i="4"/>
  <c r="C2" i="6"/>
  <c r="B14"/>
  <c r="C11" i="4" l="1"/>
  <c r="C23" s="1"/>
  <c r="H16" i="5"/>
  <c r="M16" s="1"/>
  <c r="D16" i="6"/>
  <c r="C31" i="4"/>
  <c r="K19"/>
  <c r="G11" l="1"/>
  <c r="G12" s="1"/>
  <c r="J16" i="5"/>
  <c r="H13" i="4" l="1"/>
  <c r="K13" s="1"/>
  <c r="D14" i="6"/>
  <c r="E23" i="4"/>
  <c r="G23" s="1"/>
  <c r="C30" l="1"/>
  <c r="C24" s="1"/>
  <c r="H9" i="5"/>
  <c r="J9" s="1"/>
  <c r="D15" i="6"/>
  <c r="G31" i="4"/>
  <c r="B32"/>
  <c r="E24"/>
  <c r="G24" l="1"/>
  <c r="H26" s="1"/>
  <c r="M9" i="5"/>
  <c r="G30" i="4"/>
  <c r="D17" i="6" l="1"/>
  <c r="H19" i="5"/>
  <c r="K26" i="4"/>
  <c r="H32"/>
  <c r="J19" i="5" l="1"/>
  <c r="M19"/>
  <c r="D18" i="6"/>
  <c r="H22" i="5"/>
  <c r="K32" i="4"/>
  <c r="K33" s="1"/>
  <c r="J22" i="5" l="1"/>
  <c r="J42" s="1"/>
  <c r="M22"/>
  <c r="P43" l="1"/>
  <c r="P44" s="1"/>
  <c r="K61" i="4" s="1"/>
  <c r="N43" i="5"/>
  <c r="F5" i="6"/>
</calcChain>
</file>

<file path=xl/sharedStrings.xml><?xml version="1.0" encoding="utf-8"?>
<sst xmlns="http://schemas.openxmlformats.org/spreadsheetml/2006/main" count="181" uniqueCount="83">
  <si>
    <t>Desigancion</t>
  </si>
  <si>
    <t>Dimensiones</t>
  </si>
  <si>
    <t>Cantidad</t>
  </si>
  <si>
    <t>Parcial</t>
  </si>
  <si>
    <t>Total</t>
  </si>
  <si>
    <t>Unidad</t>
  </si>
  <si>
    <t>m3</t>
  </si>
  <si>
    <t>COMPUTO METRICO</t>
  </si>
  <si>
    <t>Item</t>
  </si>
  <si>
    <t>Long.m</t>
  </si>
  <si>
    <t>ancho m</t>
  </si>
  <si>
    <t>Riego de Imprimacion</t>
  </si>
  <si>
    <t>Cuantía</t>
  </si>
  <si>
    <t>Tn</t>
  </si>
  <si>
    <t>PRESUPUESTO</t>
  </si>
  <si>
    <t>IMPORTES</t>
  </si>
  <si>
    <t xml:space="preserve">Sr. Director Administrador de la </t>
  </si>
  <si>
    <t>Dirección Provincial de Vialidad</t>
  </si>
  <si>
    <t xml:space="preserve">Su Despacho.- </t>
  </si>
  <si>
    <t xml:space="preserve">El que subscribe declara que ha examinado el terreno, los planos y cómputos métricos, Pliegos de Condiciones grales. Y particulares y Especificaciones relativos a las obras </t>
  </si>
  <si>
    <t xml:space="preserve">indicadas en el título y se compromete  a  realizarlas en un todo  de acuerdo  con los  mencionados documentos que declara conocer en todas sus partes ofreciendo ejecutar  </t>
  </si>
  <si>
    <t>las obras correspondientes a los precios unitarios que se consignan a continuación:</t>
  </si>
  <si>
    <t xml:space="preserve"> Item Nro.</t>
  </si>
  <si>
    <t>Descripción</t>
  </si>
  <si>
    <t>Precios Unitarios Cotizados</t>
  </si>
  <si>
    <t xml:space="preserve">IMPORTE PARCIAL </t>
  </si>
  <si>
    <t>En Números</t>
  </si>
  <si>
    <t>En Letras</t>
  </si>
  <si>
    <t>1.- Todos los precios unitarios se consignarán con letras y números</t>
  </si>
  <si>
    <t>2.- Todas las fojas deberán firmarse al pie.-</t>
  </si>
  <si>
    <t>Imprevistos</t>
  </si>
  <si>
    <r>
      <t>PRESUPUESTO OFICIAL :</t>
    </r>
    <r>
      <rPr>
        <b/>
        <sz val="11"/>
        <rFont val="Arial"/>
        <family val="2"/>
      </rPr>
      <t xml:space="preserve">  </t>
    </r>
  </si>
  <si>
    <t>Superficie</t>
  </si>
  <si>
    <t>espesor</t>
  </si>
  <si>
    <t>Bacheo profundo con suelo cemento</t>
  </si>
  <si>
    <t>Importa la presente propuesta la suma de: (En letras): . . . . . . . . . . . . . . . . . . . . . . . . . . . . . . . . . . . . . . . . . .   . . . . . . . . . . . . . . . . . . . . . . . . . . . . . . . . . . . .  .</t>
  </si>
  <si>
    <t>REFERENCIAS:</t>
  </si>
  <si>
    <t>m2</t>
  </si>
  <si>
    <t>En bacheo superficial</t>
  </si>
  <si>
    <t>Bacheo con mezcla asfáltica</t>
  </si>
  <si>
    <t>En bacheo profundo</t>
  </si>
  <si>
    <t>A ejecutar</t>
  </si>
  <si>
    <t>Precios</t>
  </si>
  <si>
    <t>TOPE:</t>
  </si>
  <si>
    <t>En R.P.Nº 39:</t>
  </si>
  <si>
    <t>En R.P.Nº 20:</t>
  </si>
  <si>
    <t xml:space="preserve">Sobre bacheo profundo:   </t>
  </si>
  <si>
    <r>
      <t>Riego de Liga</t>
    </r>
    <r>
      <rPr>
        <sz val="11"/>
        <color theme="1"/>
        <rFont val="Calibri"/>
        <family val="2"/>
        <scheme val="minor"/>
      </rPr>
      <t/>
    </r>
  </si>
  <si>
    <t>Cuantía :0,001 m3/m2</t>
  </si>
  <si>
    <t>Superficies m2</t>
  </si>
  <si>
    <t>Tipo superficial</t>
  </si>
  <si>
    <t>Sobre bacheo profundo:</t>
  </si>
  <si>
    <t>Cuantía: 0,00030 m3/m2</t>
  </si>
  <si>
    <t>Precio</t>
  </si>
  <si>
    <t>Importe</t>
  </si>
  <si>
    <t>PRESUPUESTO OFICIAL:</t>
  </si>
  <si>
    <t>Plazo de ejecución:  3 ( tres) meses.-</t>
  </si>
  <si>
    <t>OBRA: BACHEO DE RUTA PROVINCIAL Nº 23- TRAMO: R.N.Nº 130 - ARROYO BARU.</t>
  </si>
  <si>
    <t>En R.P.Nº 23:</t>
  </si>
  <si>
    <t>COMPRA DIRECTA CON COTEJO DE PRECIOS Nº      /16.-</t>
  </si>
  <si>
    <t>En R.P.Nº 23 :</t>
  </si>
  <si>
    <t>Sub base calcárea- esp.. 0,20m</t>
  </si>
  <si>
    <t>A Computar</t>
  </si>
  <si>
    <t>Arena cemento para relleno y calce de vias</t>
  </si>
  <si>
    <t>Calzada de Hº Tipo H25 c/malla ø 6mm tipo Q188- esp-: 0,20m</t>
  </si>
  <si>
    <t>esp.</t>
  </si>
  <si>
    <t>En paso a nivel a reparar</t>
  </si>
  <si>
    <t>Base calcárea- esp.. 0,20m</t>
  </si>
  <si>
    <t>Sección</t>
  </si>
  <si>
    <t>2,00m*2,00m /2</t>
  </si>
  <si>
    <t>cant</t>
  </si>
  <si>
    <t>A/L</t>
  </si>
  <si>
    <t>ancho</t>
  </si>
  <si>
    <t>Bajo losas paso a nivel a reconstruir</t>
  </si>
  <si>
    <t>Longitudinales y transversales</t>
  </si>
  <si>
    <t>Según medición</t>
  </si>
  <si>
    <t>m</t>
  </si>
  <si>
    <t xml:space="preserve">Retiro de capas estructurales existentes </t>
  </si>
  <si>
    <t>Tope:</t>
  </si>
  <si>
    <t>Dif.:</t>
  </si>
  <si>
    <t>Toma de fisuras C/asfalto polimerizado</t>
  </si>
  <si>
    <t>A/L ,                         espesor   0,20m</t>
  </si>
  <si>
    <t>M. Contract.: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</si>
</sst>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0"/>
    <numFmt numFmtId="166" formatCode="&quot;$&quot;\ #,##0.00"/>
    <numFmt numFmtId="167" formatCode="#,##0.00\ _€"/>
  </numFmts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i/>
      <sz val="12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1"/>
      <name val="Arial"/>
      <family val="2"/>
    </font>
    <font>
      <b/>
      <i/>
      <sz val="11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u/>
      <sz val="10"/>
      <name val="Times New Roman"/>
      <family val="1"/>
    </font>
    <font>
      <sz val="1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16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1" fillId="0" borderId="1" xfId="0" applyFont="1" applyBorder="1"/>
    <xf numFmtId="0" fontId="0" fillId="0" borderId="0" xfId="0" applyBorder="1"/>
    <xf numFmtId="0" fontId="0" fillId="0" borderId="7" xfId="0" applyBorder="1"/>
    <xf numFmtId="0" fontId="0" fillId="0" borderId="0" xfId="0" applyBorder="1" applyAlignment="1">
      <alignment horizontal="center"/>
    </xf>
    <xf numFmtId="164" fontId="0" fillId="0" borderId="1" xfId="0" applyNumberFormat="1" applyBorder="1"/>
    <xf numFmtId="0" fontId="0" fillId="0" borderId="8" xfId="0" applyBorder="1"/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165" fontId="0" fillId="0" borderId="8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0" fillId="0" borderId="2" xfId="0" applyNumberFormat="1" applyBorder="1"/>
    <xf numFmtId="4" fontId="0" fillId="0" borderId="8" xfId="0" applyNumberFormat="1" applyBorder="1" applyAlignment="1">
      <alignment horizontal="center"/>
    </xf>
    <xf numFmtId="4" fontId="0" fillId="0" borderId="0" xfId="0" applyNumberFormat="1" applyBorder="1"/>
    <xf numFmtId="4" fontId="0" fillId="0" borderId="6" xfId="0" applyNumberFormat="1" applyBorder="1"/>
    <xf numFmtId="4" fontId="0" fillId="0" borderId="5" xfId="0" applyNumberFormat="1" applyBorder="1"/>
    <xf numFmtId="0" fontId="0" fillId="0" borderId="12" xfId="0" applyBorder="1"/>
    <xf numFmtId="4" fontId="0" fillId="0" borderId="0" xfId="0" applyNumberFormat="1"/>
    <xf numFmtId="164" fontId="0" fillId="0" borderId="12" xfId="0" applyNumberFormat="1" applyBorder="1"/>
    <xf numFmtId="0" fontId="1" fillId="0" borderId="12" xfId="0" applyFont="1" applyBorder="1"/>
    <xf numFmtId="0" fontId="0" fillId="2" borderId="0" xfId="0" applyFill="1" applyBorder="1" applyAlignment="1">
      <alignment horizontal="center"/>
    </xf>
    <xf numFmtId="0" fontId="0" fillId="0" borderId="0" xfId="0" applyAlignment="1">
      <alignment horizontal="centerContinuous"/>
    </xf>
    <xf numFmtId="0" fontId="7" fillId="0" borderId="0" xfId="0" applyFont="1" applyBorder="1"/>
    <xf numFmtId="0" fontId="8" fillId="0" borderId="0" xfId="0" applyFont="1"/>
    <xf numFmtId="0" fontId="9" fillId="0" borderId="0" xfId="0" applyFont="1"/>
    <xf numFmtId="0" fontId="5" fillId="0" borderId="0" xfId="0" applyFont="1"/>
    <xf numFmtId="0" fontId="11" fillId="0" borderId="0" xfId="0" applyFont="1"/>
    <xf numFmtId="0" fontId="12" fillId="0" borderId="8" xfId="0" applyFont="1" applyBorder="1" applyAlignment="1">
      <alignment horizontal="centerContinuous" vertical="center"/>
    </xf>
    <xf numFmtId="0" fontId="5" fillId="0" borderId="8" xfId="0" applyNumberFormat="1" applyFont="1" applyFill="1" applyBorder="1" applyAlignment="1">
      <alignment horizontal="center"/>
    </xf>
    <xf numFmtId="0" fontId="15" fillId="0" borderId="8" xfId="0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/>
    <xf numFmtId="0" fontId="5" fillId="0" borderId="11" xfId="0" applyNumberFormat="1" applyFont="1" applyFill="1" applyBorder="1"/>
    <xf numFmtId="0" fontId="5" fillId="0" borderId="9" xfId="0" applyNumberFormat="1" applyFont="1" applyFill="1" applyBorder="1"/>
    <xf numFmtId="0" fontId="16" fillId="0" borderId="11" xfId="0" applyFont="1" applyBorder="1" applyAlignment="1">
      <alignment horizontal="center"/>
    </xf>
    <xf numFmtId="0" fontId="5" fillId="0" borderId="8" xfId="0" applyFont="1" applyBorder="1"/>
    <xf numFmtId="0" fontId="5" fillId="0" borderId="12" xfId="0" applyNumberFormat="1" applyFont="1" applyFill="1" applyBorder="1" applyAlignment="1">
      <alignment horizontal="center"/>
    </xf>
    <xf numFmtId="0" fontId="5" fillId="0" borderId="8" xfId="0" applyNumberFormat="1" applyFont="1" applyFill="1" applyBorder="1"/>
    <xf numFmtId="0" fontId="5" fillId="0" borderId="2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/>
    <xf numFmtId="0" fontId="5" fillId="0" borderId="4" xfId="0" applyNumberFormat="1" applyFont="1" applyFill="1" applyBorder="1"/>
    <xf numFmtId="0" fontId="5" fillId="0" borderId="9" xfId="0" applyNumberFormat="1" applyFont="1" applyFill="1" applyBorder="1" applyAlignment="1">
      <alignment horizontal="center"/>
    </xf>
    <xf numFmtId="0" fontId="18" fillId="0" borderId="11" xfId="0" applyFont="1" applyBorder="1"/>
    <xf numFmtId="0" fontId="17" fillId="0" borderId="2" xfId="0" applyFont="1" applyBorder="1"/>
    <xf numFmtId="0" fontId="5" fillId="0" borderId="11" xfId="0" applyFont="1" applyBorder="1"/>
    <xf numFmtId="0" fontId="4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Alignment="1">
      <alignment horizontal="right"/>
    </xf>
    <xf numFmtId="0" fontId="19" fillId="0" borderId="0" xfId="0" applyFont="1"/>
    <xf numFmtId="0" fontId="5" fillId="0" borderId="0" xfId="0" applyFont="1" applyBorder="1"/>
    <xf numFmtId="0" fontId="20" fillId="0" borderId="0" xfId="0" applyFont="1"/>
    <xf numFmtId="4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 vertical="center"/>
    </xf>
    <xf numFmtId="4" fontId="0" fillId="0" borderId="5" xfId="0" applyNumberFormat="1" applyBorder="1" applyAlignment="1">
      <alignment horizontal="right"/>
    </xf>
    <xf numFmtId="0" fontId="0" fillId="0" borderId="0" xfId="0" applyBorder="1" applyAlignment="1">
      <alignment horizontal="right"/>
    </xf>
    <xf numFmtId="4" fontId="0" fillId="0" borderId="8" xfId="0" applyNumberForma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Fill="1" applyBorder="1"/>
    <xf numFmtId="0" fontId="0" fillId="0" borderId="2" xfId="0" applyFill="1" applyBorder="1"/>
    <xf numFmtId="164" fontId="0" fillId="0" borderId="8" xfId="0" applyNumberFormat="1" applyFill="1" applyBorder="1"/>
    <xf numFmtId="2" fontId="0" fillId="0" borderId="2" xfId="0" applyNumberFormat="1" applyFill="1" applyBorder="1"/>
    <xf numFmtId="4" fontId="0" fillId="0" borderId="8" xfId="0" applyNumberFormat="1" applyFill="1" applyBorder="1"/>
    <xf numFmtId="2" fontId="0" fillId="0" borderId="11" xfId="0" applyNumberFormat="1" applyBorder="1" applyAlignment="1">
      <alignment horizontal="left"/>
    </xf>
    <xf numFmtId="0" fontId="21" fillId="0" borderId="0" xfId="0" applyFont="1" applyAlignment="1">
      <alignment horizontal="left" vertical="center"/>
    </xf>
    <xf numFmtId="0" fontId="0" fillId="0" borderId="0" xfId="0" applyFill="1" applyBorder="1"/>
    <xf numFmtId="4" fontId="0" fillId="0" borderId="8" xfId="0" applyNumberFormat="1" applyFill="1" applyBorder="1" applyAlignment="1">
      <alignment horizontal="right"/>
    </xf>
    <xf numFmtId="4" fontId="0" fillId="0" borderId="9" xfId="0" applyNumberForma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4" fontId="0" fillId="0" borderId="0" xfId="0" applyNumberFormat="1" applyFill="1" applyBorder="1" applyAlignment="1">
      <alignment horizontal="right"/>
    </xf>
    <xf numFmtId="40" fontId="0" fillId="0" borderId="0" xfId="0" applyNumberFormat="1" applyBorder="1" applyAlignment="1">
      <alignment horizontal="left" vertical="center"/>
    </xf>
    <xf numFmtId="4" fontId="0" fillId="0" borderId="7" xfId="0" applyNumberFormat="1" applyBorder="1"/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64" fontId="0" fillId="0" borderId="0" xfId="0" applyNumberFormat="1" applyFill="1" applyBorder="1"/>
    <xf numFmtId="2" fontId="0" fillId="0" borderId="0" xfId="0" applyNumberFormat="1" applyFill="1" applyBorder="1"/>
    <xf numFmtId="167" fontId="0" fillId="0" borderId="8" xfId="0" applyNumberFormat="1" applyFill="1" applyBorder="1"/>
    <xf numFmtId="167" fontId="0" fillId="0" borderId="2" xfId="0" applyNumberFormat="1" applyFill="1" applyBorder="1"/>
    <xf numFmtId="167" fontId="0" fillId="0" borderId="1" xfId="0" applyNumberFormat="1" applyFill="1" applyBorder="1"/>
    <xf numFmtId="4" fontId="0" fillId="0" borderId="1" xfId="0" applyNumberFormat="1" applyFill="1" applyBorder="1"/>
    <xf numFmtId="4" fontId="0" fillId="0" borderId="2" xfId="0" applyNumberFormat="1" applyFill="1" applyBorder="1"/>
    <xf numFmtId="4" fontId="0" fillId="0" borderId="11" xfId="0" applyNumberFormat="1" applyBorder="1"/>
    <xf numFmtId="0" fontId="1" fillId="0" borderId="0" xfId="0" applyFont="1" applyAlignment="1">
      <alignment horizontal="left" vertical="center"/>
    </xf>
    <xf numFmtId="0" fontId="19" fillId="0" borderId="0" xfId="1" applyFont="1" applyBorder="1" applyAlignment="1">
      <alignment vertical="center"/>
    </xf>
    <xf numFmtId="166" fontId="10" fillId="0" borderId="0" xfId="0" applyNumberFormat="1" applyFont="1" applyFill="1" applyBorder="1" applyAlignment="1">
      <alignment horizontal="left" vertical="center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164" fontId="20" fillId="0" borderId="8" xfId="0" applyNumberFormat="1" applyFont="1" applyBorder="1" applyAlignment="1">
      <alignment horizontal="right"/>
    </xf>
    <xf numFmtId="0" fontId="20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20" fillId="0" borderId="3" xfId="0" applyFont="1" applyBorder="1"/>
    <xf numFmtId="2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9" xfId="0" applyNumberFormat="1" applyBorder="1" applyAlignment="1">
      <alignment horizontal="center"/>
    </xf>
    <xf numFmtId="4" fontId="0" fillId="0" borderId="13" xfId="0" applyNumberFormat="1" applyFill="1" applyBorder="1" applyAlignment="1">
      <alignment horizontal="right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4" fontId="0" fillId="0" borderId="2" xfId="0" applyNumberFormat="1" applyBorder="1"/>
    <xf numFmtId="164" fontId="0" fillId="0" borderId="4" xfId="0" applyNumberFormat="1" applyBorder="1"/>
    <xf numFmtId="164" fontId="0" fillId="0" borderId="3" xfId="0" applyNumberFormat="1" applyBorder="1" applyAlignment="1">
      <alignment horizontal="right"/>
    </xf>
    <xf numFmtId="164" fontId="5" fillId="0" borderId="4" xfId="0" applyNumberFormat="1" applyFont="1" applyBorder="1" applyAlignment="1">
      <alignment horizontal="right" vertical="center" wrapText="1"/>
    </xf>
    <xf numFmtId="0" fontId="20" fillId="0" borderId="12" xfId="0" applyFont="1" applyBorder="1" applyAlignment="1">
      <alignment horizontal="center" vertical="center" wrapText="1"/>
    </xf>
    <xf numFmtId="2" fontId="22" fillId="0" borderId="11" xfId="0" applyNumberFormat="1" applyFon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5" xfId="0" applyNumberFormat="1" applyFill="1" applyBorder="1" applyAlignment="1">
      <alignment horizontal="right"/>
    </xf>
    <xf numFmtId="165" fontId="0" fillId="0" borderId="3" xfId="0" applyNumberFormat="1" applyBorder="1" applyAlignment="1">
      <alignment horizontal="center"/>
    </xf>
    <xf numFmtId="40" fontId="0" fillId="0" borderId="7" xfId="0" applyNumberFormat="1" applyBorder="1" applyAlignment="1">
      <alignment horizontal="left" vertical="center"/>
    </xf>
    <xf numFmtId="0" fontId="5" fillId="0" borderId="10" xfId="0" applyNumberFormat="1" applyFont="1" applyFill="1" applyBorder="1" applyAlignment="1">
      <alignment horizontal="center"/>
    </xf>
    <xf numFmtId="0" fontId="5" fillId="0" borderId="10" xfId="0" applyFont="1" applyBorder="1"/>
    <xf numFmtId="0" fontId="0" fillId="0" borderId="8" xfId="0" applyNumberForma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0" fillId="3" borderId="0" xfId="0" applyFill="1"/>
    <xf numFmtId="4" fontId="0" fillId="3" borderId="0" xfId="0" applyNumberFormat="1" applyFill="1"/>
    <xf numFmtId="4" fontId="0" fillId="0" borderId="9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9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4" fontId="0" fillId="0" borderId="9" xfId="0" applyNumberFormat="1" applyFill="1" applyBorder="1" applyAlignment="1">
      <alignment horizontal="center" vertical="center"/>
    </xf>
    <xf numFmtId="4" fontId="0" fillId="0" borderId="1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right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_7º modificacion de obra Ruta6-200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38101</xdr:rowOff>
    </xdr:from>
    <xdr:to>
      <xdr:col>1</xdr:col>
      <xdr:colOff>171450</xdr:colOff>
      <xdr:row>0</xdr:row>
      <xdr:rowOff>171451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1"/>
          <a:ext cx="5810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76200</xdr:rowOff>
    </xdr:from>
    <xdr:to>
      <xdr:col>1</xdr:col>
      <xdr:colOff>123825</xdr:colOff>
      <xdr:row>1</xdr:row>
      <xdr:rowOff>9525</xdr:rowOff>
    </xdr:to>
    <xdr:pic>
      <xdr:nvPicPr>
        <xdr:cNvPr id="2" name="1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76200"/>
          <a:ext cx="51435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38101</xdr:rowOff>
    </xdr:from>
    <xdr:to>
      <xdr:col>1</xdr:col>
      <xdr:colOff>171450</xdr:colOff>
      <xdr:row>0</xdr:row>
      <xdr:rowOff>171451</xdr:rowOff>
    </xdr:to>
    <xdr:pic>
      <xdr:nvPicPr>
        <xdr:cNvPr id="3" name="2 Imagen" descr="log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1"/>
          <a:ext cx="5810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6</xdr:row>
      <xdr:rowOff>190500</xdr:rowOff>
    </xdr:from>
    <xdr:to>
      <xdr:col>1</xdr:col>
      <xdr:colOff>1666875</xdr:colOff>
      <xdr:row>6</xdr:row>
      <xdr:rowOff>190500</xdr:rowOff>
    </xdr:to>
    <xdr:sp macro="" textlink="">
      <xdr:nvSpPr>
        <xdr:cNvPr id="2" name="Line 8"/>
        <xdr:cNvSpPr>
          <a:spLocks noChangeShapeType="1"/>
        </xdr:cNvSpPr>
      </xdr:nvSpPr>
      <xdr:spPr bwMode="auto">
        <a:xfrm>
          <a:off x="47625" y="1466850"/>
          <a:ext cx="1943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142876</xdr:colOff>
      <xdr:row>0</xdr:row>
      <xdr:rowOff>85725</xdr:rowOff>
    </xdr:from>
    <xdr:to>
      <xdr:col>1</xdr:col>
      <xdr:colOff>1285876</xdr:colOff>
      <xdr:row>2</xdr:row>
      <xdr:rowOff>85725</xdr:rowOff>
    </xdr:to>
    <xdr:pic>
      <xdr:nvPicPr>
        <xdr:cNvPr id="3" name="Picture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6" y="85725"/>
          <a:ext cx="14668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view="pageBreakPreview" zoomScale="60" workbookViewId="0">
      <selection activeCell="C25" sqref="C25"/>
    </sheetView>
  </sheetViews>
  <sheetFormatPr baseColWidth="10" defaultRowHeight="15"/>
  <cols>
    <col min="1" max="1" width="6.140625" customWidth="1"/>
    <col min="2" max="2" width="33.85546875" customWidth="1"/>
    <col min="3" max="3" width="10.28515625" customWidth="1"/>
    <col min="4" max="4" width="13" customWidth="1"/>
    <col min="5" max="5" width="10.7109375" customWidth="1"/>
    <col min="6" max="6" width="5.5703125" customWidth="1"/>
    <col min="7" max="7" width="12.28515625" bestFit="1" customWidth="1"/>
    <col min="8" max="8" width="14.140625" bestFit="1" customWidth="1"/>
    <col min="9" max="9" width="11.5703125" bestFit="1" customWidth="1"/>
    <col min="10" max="10" width="11.85546875" bestFit="1" customWidth="1"/>
    <col min="11" max="11" width="13.85546875" bestFit="1" customWidth="1"/>
    <col min="12" max="12" width="13.7109375" bestFit="1" customWidth="1"/>
    <col min="13" max="13" width="11.7109375" bestFit="1" customWidth="1"/>
  </cols>
  <sheetData>
    <row r="1" spans="1:13" ht="15.75" customHeight="1"/>
    <row r="2" spans="1:13">
      <c r="A2" s="141" t="s">
        <v>57</v>
      </c>
      <c r="B2" s="141"/>
      <c r="C2" s="141"/>
      <c r="D2" s="141"/>
      <c r="E2" s="141"/>
      <c r="F2" s="141"/>
      <c r="G2" s="141"/>
      <c r="H2" s="141"/>
    </row>
    <row r="3" spans="1:13" ht="10.5" customHeight="1">
      <c r="A3" s="141"/>
      <c r="B3" s="141"/>
      <c r="C3" s="141"/>
      <c r="D3" s="141"/>
      <c r="E3" s="141"/>
      <c r="F3" s="141"/>
      <c r="G3" s="141"/>
      <c r="H3" s="141"/>
      <c r="K3">
        <f>10*5*2</f>
        <v>100</v>
      </c>
    </row>
    <row r="4" spans="1:13">
      <c r="A4" s="76" t="s">
        <v>59</v>
      </c>
    </row>
    <row r="5" spans="1:13" ht="15.75">
      <c r="A5" s="142" t="s">
        <v>7</v>
      </c>
      <c r="B5" s="143"/>
      <c r="C5" s="143"/>
      <c r="D5" s="143"/>
      <c r="E5" s="143"/>
      <c r="F5" s="143"/>
      <c r="G5" s="143"/>
      <c r="H5" s="144"/>
    </row>
    <row r="6" spans="1:13">
      <c r="A6" s="145" t="s">
        <v>8</v>
      </c>
      <c r="B6" s="145" t="s">
        <v>0</v>
      </c>
      <c r="C6" s="145" t="s">
        <v>1</v>
      </c>
      <c r="D6" s="145"/>
      <c r="E6" s="145"/>
      <c r="F6" s="146" t="s">
        <v>5</v>
      </c>
      <c r="G6" s="145" t="s">
        <v>2</v>
      </c>
      <c r="H6" s="145"/>
    </row>
    <row r="7" spans="1:13">
      <c r="A7" s="145"/>
      <c r="B7" s="145"/>
      <c r="C7" s="145"/>
      <c r="D7" s="145"/>
      <c r="E7" s="145"/>
      <c r="F7" s="146"/>
      <c r="G7" s="19" t="s">
        <v>3</v>
      </c>
      <c r="H7" s="19" t="s">
        <v>4</v>
      </c>
      <c r="J7" s="81" t="s">
        <v>42</v>
      </c>
      <c r="K7" s="81" t="s">
        <v>15</v>
      </c>
    </row>
    <row r="8" spans="1:13">
      <c r="A8" s="15">
        <v>1</v>
      </c>
      <c r="B8" s="28" t="s">
        <v>39</v>
      </c>
      <c r="C8" s="22"/>
      <c r="D8" s="8"/>
      <c r="E8" s="4"/>
      <c r="F8" s="1"/>
      <c r="G8" s="1"/>
      <c r="H8" s="70"/>
      <c r="J8" s="26"/>
      <c r="K8" s="26"/>
    </row>
    <row r="9" spans="1:13">
      <c r="A9" s="1"/>
      <c r="B9" s="70" t="s">
        <v>50</v>
      </c>
      <c r="C9" s="21" t="s">
        <v>32</v>
      </c>
      <c r="D9" s="13" t="s">
        <v>33</v>
      </c>
      <c r="E9" s="13" t="s">
        <v>12</v>
      </c>
      <c r="F9" s="18"/>
      <c r="H9" s="70"/>
      <c r="J9" s="26"/>
      <c r="K9" s="26"/>
    </row>
    <row r="10" spans="1:13">
      <c r="A10" s="1"/>
      <c r="B10" s="70" t="s">
        <v>60</v>
      </c>
      <c r="C10" s="78">
        <v>150</v>
      </c>
      <c r="D10" s="14">
        <v>0.1</v>
      </c>
      <c r="E10" s="14">
        <v>2.5499999999999998</v>
      </c>
      <c r="F10" s="18" t="s">
        <v>13</v>
      </c>
      <c r="G10" s="11">
        <f>C10*D10*E10</f>
        <v>38.25</v>
      </c>
      <c r="H10" s="70"/>
      <c r="J10" s="26"/>
      <c r="K10" s="26"/>
    </row>
    <row r="11" spans="1:13">
      <c r="A11" s="1"/>
      <c r="B11" s="70" t="s">
        <v>51</v>
      </c>
      <c r="C11" s="78">
        <f>+H19/0.2</f>
        <v>440</v>
      </c>
      <c r="D11" s="14">
        <v>0.1</v>
      </c>
      <c r="E11" s="14">
        <v>2.5499999999999998</v>
      </c>
      <c r="F11" s="18" t="s">
        <v>13</v>
      </c>
      <c r="G11" s="11">
        <f>C11*D11*E11</f>
        <v>112.19999999999999</v>
      </c>
      <c r="H11" s="70"/>
      <c r="J11" s="26"/>
      <c r="K11" s="26"/>
    </row>
    <row r="12" spans="1:13">
      <c r="A12" s="1"/>
      <c r="B12" t="s">
        <v>30</v>
      </c>
      <c r="C12" s="66"/>
      <c r="D12" s="8"/>
      <c r="E12" s="4"/>
      <c r="F12" s="2" t="s">
        <v>13</v>
      </c>
      <c r="G12" s="20">
        <f>(G10+G11)*0.1</f>
        <v>15.045</v>
      </c>
      <c r="H12" s="71"/>
      <c r="J12" s="26"/>
      <c r="K12" s="26"/>
    </row>
    <row r="13" spans="1:13">
      <c r="A13" s="1"/>
      <c r="B13" s="1" t="s">
        <v>41</v>
      </c>
      <c r="C13" s="67"/>
      <c r="D13" s="8"/>
      <c r="E13" s="4"/>
      <c r="F13" s="2"/>
      <c r="G13" s="11"/>
      <c r="H13" s="72">
        <f>SUM(G10:G12)</f>
        <v>165.49499999999998</v>
      </c>
      <c r="J13" s="26">
        <v>3350</v>
      </c>
      <c r="K13" s="26">
        <f>ROUND(H13*J13,2)</f>
        <v>554408.25</v>
      </c>
      <c r="M13">
        <f>+E11/0.1</f>
        <v>25.499999999999996</v>
      </c>
    </row>
    <row r="14" spans="1:13">
      <c r="A14" s="3"/>
      <c r="B14" s="3"/>
      <c r="C14" s="69"/>
      <c r="D14" s="9"/>
      <c r="E14" s="5"/>
      <c r="F14" s="3"/>
      <c r="G14" s="3"/>
      <c r="H14" s="71"/>
      <c r="J14" s="26"/>
      <c r="K14" s="26"/>
      <c r="M14">
        <v>1147.5</v>
      </c>
    </row>
    <row r="15" spans="1:13">
      <c r="A15" s="15">
        <v>2</v>
      </c>
      <c r="B15" s="28" t="s">
        <v>34</v>
      </c>
      <c r="C15" s="22"/>
      <c r="D15" s="8"/>
      <c r="E15" s="4"/>
      <c r="F15" s="1"/>
      <c r="G15" s="1"/>
      <c r="H15" s="70"/>
      <c r="J15" s="26"/>
      <c r="K15" s="26"/>
      <c r="M15">
        <f>SUM(M13:M14)</f>
        <v>1173</v>
      </c>
    </row>
    <row r="16" spans="1:13">
      <c r="A16" s="1"/>
      <c r="C16" s="21" t="s">
        <v>32</v>
      </c>
      <c r="D16" s="13" t="s">
        <v>33</v>
      </c>
      <c r="E16" s="13" t="s">
        <v>12</v>
      </c>
      <c r="F16" s="18"/>
      <c r="H16" s="70"/>
      <c r="J16" s="26"/>
      <c r="K16" s="26"/>
    </row>
    <row r="17" spans="1:13">
      <c r="A17" s="1"/>
      <c r="B17" s="70" t="s">
        <v>58</v>
      </c>
      <c r="C17" s="78">
        <v>400</v>
      </c>
      <c r="D17" s="14">
        <v>0.2</v>
      </c>
      <c r="E17" s="14">
        <v>1</v>
      </c>
      <c r="F17" s="18" t="s">
        <v>6</v>
      </c>
      <c r="G17" s="11">
        <f>C17*D17*E17</f>
        <v>80</v>
      </c>
      <c r="H17" s="70"/>
      <c r="J17" s="26"/>
      <c r="K17" s="26"/>
    </row>
    <row r="18" spans="1:13">
      <c r="A18" s="1"/>
      <c r="B18" s="1" t="s">
        <v>30</v>
      </c>
      <c r="C18" s="85"/>
      <c r="D18" s="83"/>
      <c r="E18" s="84"/>
      <c r="F18" s="18" t="s">
        <v>6</v>
      </c>
      <c r="G18" s="20">
        <f>(G17)*0.1</f>
        <v>8</v>
      </c>
      <c r="H18" s="70"/>
      <c r="J18" s="26"/>
      <c r="K18" s="26"/>
    </row>
    <row r="19" spans="1:13">
      <c r="A19" s="1"/>
      <c r="B19" s="1" t="str">
        <f>+B13</f>
        <v>A ejecutar</v>
      </c>
      <c r="C19" s="67"/>
      <c r="D19" s="8"/>
      <c r="E19" s="4"/>
      <c r="F19" s="2" t="s">
        <v>6</v>
      </c>
      <c r="G19" s="11"/>
      <c r="H19" s="72">
        <f>SUM(G17:G18)</f>
        <v>88</v>
      </c>
      <c r="J19" s="26">
        <v>750</v>
      </c>
      <c r="K19" s="26">
        <f>ROUND(H19*J19,2)</f>
        <v>66000</v>
      </c>
      <c r="M19">
        <f>6.75/0.2</f>
        <v>33.75</v>
      </c>
    </row>
    <row r="20" spans="1:13">
      <c r="A20" s="3"/>
      <c r="B20" s="3"/>
      <c r="C20" s="69"/>
      <c r="D20" s="9"/>
      <c r="E20" s="5"/>
      <c r="F20" s="3"/>
      <c r="G20" s="3"/>
      <c r="H20" s="71"/>
      <c r="J20" s="26"/>
      <c r="K20" s="26"/>
      <c r="M20" s="26" t="e">
        <f>+M19+#REF!+C17</f>
        <v>#REF!</v>
      </c>
    </row>
    <row r="21" spans="1:13">
      <c r="A21" s="15">
        <v>3</v>
      </c>
      <c r="B21" s="7" t="s">
        <v>11</v>
      </c>
      <c r="C21" s="66"/>
      <c r="D21" s="8"/>
      <c r="E21" s="4"/>
      <c r="F21" s="1"/>
      <c r="G21" s="1"/>
      <c r="H21" s="70"/>
      <c r="J21" s="26"/>
      <c r="K21" s="26"/>
    </row>
    <row r="22" spans="1:13">
      <c r="A22" s="1"/>
      <c r="B22" s="70" t="s">
        <v>48</v>
      </c>
      <c r="C22" s="135" t="s">
        <v>49</v>
      </c>
      <c r="D22" s="136"/>
      <c r="E22" s="13" t="s">
        <v>12</v>
      </c>
      <c r="F22" s="1"/>
      <c r="G22" s="1"/>
      <c r="H22" s="70"/>
      <c r="J22" s="26"/>
      <c r="K22" s="26"/>
    </row>
    <row r="23" spans="1:13">
      <c r="A23" s="1"/>
      <c r="B23" s="1" t="s">
        <v>46</v>
      </c>
      <c r="C23" s="137">
        <f>+C11</f>
        <v>440</v>
      </c>
      <c r="D23" s="138"/>
      <c r="E23" s="17">
        <f>1/1000</f>
        <v>1E-3</v>
      </c>
      <c r="F23" s="2" t="s">
        <v>6</v>
      </c>
      <c r="G23" s="11">
        <f>ROUND(C23*E23,3)</f>
        <v>0.44</v>
      </c>
      <c r="H23" s="70"/>
      <c r="J23" s="26"/>
      <c r="K23" s="26"/>
    </row>
    <row r="24" spans="1:13">
      <c r="A24" s="1"/>
      <c r="B24" s="1" t="str">
        <f>+B30</f>
        <v>En bacheo superficial</v>
      </c>
      <c r="C24" s="139">
        <f>+C30</f>
        <v>648.99999999999989</v>
      </c>
      <c r="D24" s="140"/>
      <c r="E24" s="17">
        <f>+E23</f>
        <v>1E-3</v>
      </c>
      <c r="F24" s="2" t="s">
        <v>6</v>
      </c>
      <c r="G24" s="11">
        <f>ROUND(C24*E24,3)</f>
        <v>0.64900000000000002</v>
      </c>
      <c r="H24" s="70"/>
      <c r="J24" s="26"/>
      <c r="K24" s="26"/>
    </row>
    <row r="25" spans="1:13">
      <c r="A25" s="1"/>
      <c r="B25" s="1" t="s">
        <v>73</v>
      </c>
      <c r="C25" s="78">
        <f>C55*2</f>
        <v>20</v>
      </c>
      <c r="D25" s="78">
        <v>7.3</v>
      </c>
      <c r="E25" s="114">
        <v>1.5E-3</v>
      </c>
      <c r="F25" s="2" t="s">
        <v>6</v>
      </c>
      <c r="G25" s="119">
        <f>20*7.3*1.5/1000</f>
        <v>0.219</v>
      </c>
      <c r="H25" s="70"/>
      <c r="J25" s="26"/>
      <c r="K25" s="26"/>
    </row>
    <row r="26" spans="1:13">
      <c r="A26" s="1"/>
      <c r="B26" s="1" t="str">
        <f>+B19</f>
        <v>A ejecutar</v>
      </c>
      <c r="C26" s="24"/>
      <c r="D26" s="8"/>
      <c r="E26" s="4"/>
      <c r="F26" s="2" t="s">
        <v>6</v>
      </c>
      <c r="G26" s="27"/>
      <c r="H26" s="72">
        <f>SUM(G23:G25)</f>
        <v>1.3080000000000001</v>
      </c>
      <c r="J26" s="26">
        <v>22000</v>
      </c>
      <c r="K26" s="26">
        <f>ROUND(H26*J26,2)</f>
        <v>28776</v>
      </c>
    </row>
    <row r="27" spans="1:13">
      <c r="A27" s="3"/>
      <c r="B27" s="3"/>
      <c r="C27" s="23"/>
      <c r="D27" s="9"/>
      <c r="E27" s="5"/>
      <c r="F27" s="16"/>
      <c r="G27" s="3"/>
      <c r="H27" s="73"/>
      <c r="J27" s="26"/>
      <c r="K27" s="26"/>
    </row>
    <row r="28" spans="1:13">
      <c r="A28" s="15">
        <v>4</v>
      </c>
      <c r="B28" s="7" t="s">
        <v>47</v>
      </c>
      <c r="C28" s="65"/>
      <c r="E28" s="4"/>
      <c r="F28" s="1"/>
      <c r="G28" s="1"/>
      <c r="H28" s="70"/>
      <c r="J28" s="26"/>
      <c r="K28" s="26"/>
    </row>
    <row r="29" spans="1:13">
      <c r="A29" s="1"/>
      <c r="B29" s="86" t="s">
        <v>52</v>
      </c>
      <c r="C29" s="21" t="s">
        <v>9</v>
      </c>
      <c r="D29" s="13" t="s">
        <v>10</v>
      </c>
      <c r="E29" s="13" t="s">
        <v>12</v>
      </c>
      <c r="F29" s="1"/>
      <c r="G29" s="1"/>
      <c r="H29" s="70"/>
      <c r="J29" s="26"/>
      <c r="K29" s="26"/>
    </row>
    <row r="30" spans="1:13">
      <c r="A30" s="1"/>
      <c r="B30" s="1" t="s">
        <v>38</v>
      </c>
      <c r="C30" s="79">
        <f>+H13/E10/D10</f>
        <v>648.99999999999989</v>
      </c>
      <c r="D30" s="75" t="s">
        <v>37</v>
      </c>
      <c r="E30" s="17">
        <v>2.9999999999999997E-4</v>
      </c>
      <c r="F30" s="2" t="s">
        <v>6</v>
      </c>
      <c r="G30" s="11">
        <f>ROUND(C30*E30,3)</f>
        <v>0.19500000000000001</v>
      </c>
      <c r="H30" s="70"/>
      <c r="J30" s="26"/>
      <c r="K30" s="26"/>
    </row>
    <row r="31" spans="1:13">
      <c r="A31" s="1"/>
      <c r="B31" s="1" t="s">
        <v>40</v>
      </c>
      <c r="C31" s="79">
        <f>+H19/D17/E17</f>
        <v>440</v>
      </c>
      <c r="D31" s="75" t="s">
        <v>37</v>
      </c>
      <c r="E31" s="17">
        <f>+E30</f>
        <v>2.9999999999999997E-4</v>
      </c>
      <c r="F31" s="2" t="s">
        <v>6</v>
      </c>
      <c r="G31" s="11">
        <f>ROUND(C31*E31,3)</f>
        <v>0.13200000000000001</v>
      </c>
      <c r="H31" s="70"/>
      <c r="J31" s="26"/>
      <c r="K31" s="26"/>
    </row>
    <row r="32" spans="1:13">
      <c r="A32" s="3"/>
      <c r="B32" s="3" t="str">
        <f>+B26</f>
        <v>A ejecutar</v>
      </c>
      <c r="C32" s="23"/>
      <c r="D32" s="9"/>
      <c r="E32" s="5"/>
      <c r="F32" s="2" t="s">
        <v>6</v>
      </c>
      <c r="G32" s="27"/>
      <c r="H32" s="72">
        <f>SUM(G30:G30)</f>
        <v>0.19500000000000001</v>
      </c>
      <c r="J32" s="26">
        <v>20700</v>
      </c>
      <c r="K32" s="26">
        <f>ROUND(H32*J32,2)</f>
        <v>4036.5</v>
      </c>
    </row>
    <row r="33" spans="1:12">
      <c r="A33" s="132">
        <v>5</v>
      </c>
      <c r="B33" s="111" t="s">
        <v>77</v>
      </c>
      <c r="F33" s="25"/>
      <c r="G33" s="25"/>
      <c r="H33" s="25"/>
      <c r="J33" s="26"/>
      <c r="K33" s="26">
        <f>SUM(K8:K32)</f>
        <v>653220.75</v>
      </c>
      <c r="L33" s="26">
        <v>2563000</v>
      </c>
    </row>
    <row r="34" spans="1:12">
      <c r="A34" s="1"/>
      <c r="B34" s="70" t="s">
        <v>66</v>
      </c>
      <c r="C34" s="21" t="s">
        <v>9</v>
      </c>
      <c r="D34" s="13" t="s">
        <v>10</v>
      </c>
      <c r="E34" s="113" t="s">
        <v>65</v>
      </c>
      <c r="F34" s="1"/>
      <c r="G34" s="1"/>
      <c r="H34" s="70"/>
    </row>
    <row r="35" spans="1:12">
      <c r="A35" s="1"/>
      <c r="C35" s="78">
        <f>+C25</f>
        <v>20</v>
      </c>
      <c r="D35" s="112">
        <v>7.3</v>
      </c>
      <c r="E35" s="114">
        <v>0.5</v>
      </c>
      <c r="F35" s="2" t="s">
        <v>6</v>
      </c>
      <c r="G35" s="20">
        <f>ROUND(C35*D35*E35,3)</f>
        <v>73</v>
      </c>
      <c r="H35" s="71"/>
      <c r="I35" s="8"/>
    </row>
    <row r="36" spans="1:12">
      <c r="A36" s="1"/>
      <c r="C36" s="115"/>
      <c r="D36" s="116"/>
      <c r="E36" s="117"/>
      <c r="F36" s="2" t="s">
        <v>6</v>
      </c>
      <c r="G36" s="11"/>
      <c r="H36" s="72">
        <f>+G35</f>
        <v>73</v>
      </c>
      <c r="I36" s="8"/>
    </row>
    <row r="37" spans="1:12">
      <c r="A37" s="3"/>
      <c r="B37" s="9"/>
      <c r="C37" s="6"/>
      <c r="D37" s="9"/>
      <c r="E37" s="5"/>
      <c r="F37" s="3"/>
      <c r="G37" s="3"/>
      <c r="H37" s="118"/>
    </row>
    <row r="38" spans="1:12">
      <c r="A38" s="103">
        <v>6</v>
      </c>
      <c r="B38" s="102" t="s">
        <v>61</v>
      </c>
      <c r="F38" s="122"/>
      <c r="G38" s="122"/>
      <c r="H38" s="122"/>
    </row>
    <row r="39" spans="1:12">
      <c r="A39" s="103"/>
      <c r="B39" t="str">
        <f>+B34</f>
        <v>En paso a nivel a reparar</v>
      </c>
      <c r="C39" s="21" t="s">
        <v>9</v>
      </c>
      <c r="D39" s="13" t="s">
        <v>10</v>
      </c>
      <c r="E39" s="113" t="s">
        <v>65</v>
      </c>
      <c r="F39" s="110"/>
      <c r="G39" s="1"/>
      <c r="H39" s="1"/>
    </row>
    <row r="40" spans="1:12">
      <c r="A40" s="103"/>
      <c r="C40" s="78">
        <f>+C25</f>
        <v>20</v>
      </c>
      <c r="D40" s="112">
        <v>7.3</v>
      </c>
      <c r="E40" s="114">
        <v>0.2</v>
      </c>
      <c r="F40" s="2" t="s">
        <v>6</v>
      </c>
      <c r="G40" s="119">
        <f>ROUND(C40*D40*E40,3)</f>
        <v>29.2</v>
      </c>
      <c r="H40" s="105"/>
    </row>
    <row r="41" spans="1:12">
      <c r="A41" s="1"/>
      <c r="B41" s="1" t="s">
        <v>62</v>
      </c>
      <c r="F41" s="110" t="s">
        <v>6</v>
      </c>
      <c r="G41" s="120"/>
      <c r="H41" s="106">
        <f>+G40</f>
        <v>29.2</v>
      </c>
    </row>
    <row r="42" spans="1:12">
      <c r="A42" s="107"/>
      <c r="B42" s="3"/>
      <c r="C42" s="9"/>
      <c r="D42" s="9"/>
      <c r="E42" s="9"/>
      <c r="F42" s="108"/>
      <c r="G42" s="121"/>
      <c r="H42" s="109"/>
    </row>
    <row r="43" spans="1:12">
      <c r="A43" s="103">
        <v>7</v>
      </c>
      <c r="B43" s="102" t="s">
        <v>67</v>
      </c>
      <c r="F43" s="122"/>
      <c r="G43" s="122"/>
      <c r="H43" s="122"/>
    </row>
    <row r="44" spans="1:12">
      <c r="A44" s="103"/>
      <c r="B44" t="str">
        <f>+B39</f>
        <v>En paso a nivel a reparar</v>
      </c>
      <c r="C44" s="21" t="s">
        <v>9</v>
      </c>
      <c r="D44" s="13" t="s">
        <v>10</v>
      </c>
      <c r="E44" s="113" t="s">
        <v>65</v>
      </c>
      <c r="F44" s="110"/>
      <c r="G44" s="1"/>
      <c r="H44" s="1"/>
    </row>
    <row r="45" spans="1:12">
      <c r="A45" s="103"/>
      <c r="C45" s="78">
        <f>+C25</f>
        <v>20</v>
      </c>
      <c r="D45" s="112">
        <v>7.3</v>
      </c>
      <c r="E45" s="114">
        <v>0.2</v>
      </c>
      <c r="F45" s="2" t="s">
        <v>6</v>
      </c>
      <c r="G45" s="119">
        <f>ROUND(C45*D45*E45,3)</f>
        <v>29.2</v>
      </c>
      <c r="H45" s="105"/>
    </row>
    <row r="46" spans="1:12">
      <c r="A46" s="1"/>
      <c r="B46" s="1" t="s">
        <v>62</v>
      </c>
      <c r="F46" s="110" t="s">
        <v>6</v>
      </c>
      <c r="G46" s="120"/>
      <c r="H46" s="106">
        <f>+G45</f>
        <v>29.2</v>
      </c>
    </row>
    <row r="47" spans="1:12">
      <c r="A47" s="107"/>
      <c r="B47" s="3"/>
      <c r="C47" s="9"/>
      <c r="D47" s="9"/>
      <c r="E47" s="9"/>
      <c r="F47" s="108"/>
      <c r="G47" s="121"/>
      <c r="H47" s="109"/>
    </row>
    <row r="48" spans="1:12">
      <c r="A48" s="103">
        <v>8</v>
      </c>
      <c r="B48" s="102" t="s">
        <v>63</v>
      </c>
      <c r="F48" s="104"/>
      <c r="G48" s="104"/>
      <c r="H48" s="104"/>
    </row>
    <row r="49" spans="1:11">
      <c r="A49" s="103"/>
      <c r="B49" t="str">
        <f>+B44</f>
        <v>En paso a nivel a reparar</v>
      </c>
      <c r="C49" s="21" t="s">
        <v>9</v>
      </c>
      <c r="D49" s="13" t="s">
        <v>68</v>
      </c>
      <c r="E49" s="113" t="s">
        <v>70</v>
      </c>
      <c r="F49" s="110"/>
      <c r="G49" s="1"/>
      <c r="H49" s="1"/>
    </row>
    <row r="50" spans="1:11">
      <c r="A50" s="103"/>
      <c r="B50" t="s">
        <v>71</v>
      </c>
      <c r="C50" s="78">
        <v>7.5</v>
      </c>
      <c r="D50" s="123" t="s">
        <v>69</v>
      </c>
      <c r="E50" s="124">
        <v>2</v>
      </c>
      <c r="F50" s="2" t="s">
        <v>6</v>
      </c>
      <c r="G50" s="119">
        <f>7.5*4</f>
        <v>30</v>
      </c>
      <c r="H50" s="105"/>
    </row>
    <row r="51" spans="1:11">
      <c r="A51" s="103"/>
      <c r="B51" s="1" t="s">
        <v>62</v>
      </c>
      <c r="F51" s="110" t="s">
        <v>6</v>
      </c>
      <c r="G51" s="120"/>
      <c r="H51" s="106">
        <f>+G50</f>
        <v>30</v>
      </c>
    </row>
    <row r="52" spans="1:11">
      <c r="A52" s="107"/>
      <c r="B52" s="3"/>
      <c r="C52" s="9"/>
      <c r="D52" s="9"/>
      <c r="E52" s="9"/>
      <c r="F52" s="108"/>
      <c r="G52" s="121"/>
      <c r="H52" s="109"/>
    </row>
    <row r="53" spans="1:11">
      <c r="A53" s="103">
        <v>9</v>
      </c>
      <c r="B53" s="102" t="s">
        <v>64</v>
      </c>
      <c r="F53" s="104"/>
      <c r="G53" s="104"/>
      <c r="H53" s="104"/>
    </row>
    <row r="54" spans="1:11">
      <c r="A54" s="103"/>
      <c r="B54" t="str">
        <f>+B49</f>
        <v>En paso a nivel a reparar</v>
      </c>
      <c r="C54" s="21" t="s">
        <v>9</v>
      </c>
      <c r="D54" s="13" t="s">
        <v>72</v>
      </c>
      <c r="E54" s="113" t="s">
        <v>70</v>
      </c>
      <c r="F54" s="110"/>
      <c r="G54" s="1"/>
      <c r="H54" s="1"/>
    </row>
    <row r="55" spans="1:11">
      <c r="A55" s="103"/>
      <c r="B55" t="s">
        <v>81</v>
      </c>
      <c r="C55" s="78">
        <v>10</v>
      </c>
      <c r="D55" s="78">
        <v>7.3</v>
      </c>
      <c r="E55" s="124">
        <v>2</v>
      </c>
      <c r="F55" s="2" t="s">
        <v>6</v>
      </c>
      <c r="G55" s="119">
        <f>ROUND(10*7.3*2*0.2,3)</f>
        <v>29.2</v>
      </c>
      <c r="H55" s="105"/>
    </row>
    <row r="56" spans="1:11">
      <c r="A56" s="103"/>
      <c r="B56" s="1" t="str">
        <f>+B51</f>
        <v>A Computar</v>
      </c>
      <c r="F56" s="110" t="s">
        <v>6</v>
      </c>
      <c r="G56" s="120"/>
      <c r="H56" s="106">
        <f>+G55</f>
        <v>29.2</v>
      </c>
    </row>
    <row r="57" spans="1:11">
      <c r="A57" s="107"/>
      <c r="B57" s="3"/>
      <c r="C57" s="9"/>
      <c r="D57" s="9"/>
      <c r="E57" s="9"/>
      <c r="F57" s="108"/>
      <c r="G57" s="121"/>
      <c r="H57" s="109"/>
    </row>
    <row r="58" spans="1:11">
      <c r="A58" s="103">
        <v>10</v>
      </c>
      <c r="B58" s="102" t="s">
        <v>80</v>
      </c>
      <c r="F58" s="104"/>
      <c r="G58" s="104"/>
      <c r="H58" s="104"/>
    </row>
    <row r="59" spans="1:11">
      <c r="A59" s="103"/>
      <c r="B59" t="s">
        <v>74</v>
      </c>
      <c r="C59" s="64" t="s">
        <v>75</v>
      </c>
      <c r="D59" s="82"/>
      <c r="E59" s="125"/>
      <c r="F59" s="110" t="s">
        <v>76</v>
      </c>
      <c r="G59" s="119">
        <v>1500</v>
      </c>
      <c r="H59" s="105"/>
    </row>
    <row r="60" spans="1:11">
      <c r="A60" s="103"/>
      <c r="B60" s="1" t="str">
        <f>+B56</f>
        <v>A Computar</v>
      </c>
      <c r="C60" s="126"/>
      <c r="D60" s="85"/>
      <c r="E60" s="127"/>
      <c r="F60" s="2" t="s">
        <v>76</v>
      </c>
      <c r="G60" s="120"/>
      <c r="H60" s="106">
        <f>+G59</f>
        <v>1500</v>
      </c>
    </row>
    <row r="61" spans="1:11">
      <c r="A61" s="107"/>
      <c r="B61" s="3"/>
      <c r="C61" s="9"/>
      <c r="D61" s="9"/>
      <c r="E61" s="9"/>
      <c r="F61" s="108"/>
      <c r="G61" s="121"/>
      <c r="H61" s="109"/>
      <c r="K61" s="26">
        <f>PRESUPUESTO!$P$44</f>
        <v>5360378.75</v>
      </c>
    </row>
  </sheetData>
  <mergeCells count="10">
    <mergeCell ref="C22:D22"/>
    <mergeCell ref="C23:D23"/>
    <mergeCell ref="C24:D24"/>
    <mergeCell ref="A2:H3"/>
    <mergeCell ref="A5:H5"/>
    <mergeCell ref="A6:A7"/>
    <mergeCell ref="B6:B7"/>
    <mergeCell ref="F6:F7"/>
    <mergeCell ref="G6:H6"/>
    <mergeCell ref="C6:E7"/>
  </mergeCells>
  <printOptions horizontalCentered="1"/>
  <pageMargins left="0.82677165354330717" right="0.51181102362204722" top="0.27559055118110237" bottom="0.74803149606299213" header="0.27559055118110237" footer="0.31496062992125984"/>
  <pageSetup paperSize="9" scale="8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4"/>
  <sheetViews>
    <sheetView tabSelected="1" workbookViewId="0">
      <selection activeCell="F10" sqref="F10"/>
    </sheetView>
  </sheetViews>
  <sheetFormatPr baseColWidth="10" defaultRowHeight="15"/>
  <cols>
    <col min="1" max="1" width="6.140625" customWidth="1"/>
    <col min="2" max="2" width="33.85546875" customWidth="1"/>
    <col min="3" max="3" width="10.28515625" hidden="1" customWidth="1"/>
    <col min="4" max="4" width="13" hidden="1" customWidth="1"/>
    <col min="5" max="5" width="10.7109375" hidden="1" customWidth="1"/>
    <col min="6" max="6" width="5.5703125" customWidth="1"/>
    <col min="7" max="7" width="11.85546875" hidden="1" customWidth="1"/>
    <col min="8" max="8" width="14" bestFit="1" customWidth="1"/>
    <col min="9" max="9" width="12" bestFit="1" customWidth="1"/>
    <col min="10" max="10" width="12.42578125" customWidth="1"/>
    <col min="11" max="11" width="11.5703125" customWidth="1"/>
    <col min="12" max="12" width="11.7109375" bestFit="1" customWidth="1"/>
    <col min="13" max="13" width="13.28515625" bestFit="1" customWidth="1"/>
    <col min="14" max="14" width="13.7109375" bestFit="1" customWidth="1"/>
    <col min="15" max="15" width="11.5703125" bestFit="1" customWidth="1"/>
    <col min="16" max="16" width="13.7109375" bestFit="1" customWidth="1"/>
  </cols>
  <sheetData>
    <row r="1" spans="1:15" ht="15.75" customHeight="1"/>
    <row r="2" spans="1:15" ht="15" customHeight="1">
      <c r="A2" s="141" t="str">
        <f>+COMPUTO!A2</f>
        <v>OBRA: BACHEO DE RUTA PROVINCIAL Nº 23- TRAMO: R.N.Nº 130 - ARROYO BARU.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5" ht="16.5" customHeight="1">
      <c r="A3" s="141"/>
      <c r="B3" s="141"/>
      <c r="C3" s="141"/>
      <c r="D3" s="141"/>
      <c r="E3" s="141"/>
      <c r="F3" s="141"/>
      <c r="G3" s="141"/>
      <c r="H3" s="141"/>
      <c r="I3" s="141"/>
      <c r="J3" s="141"/>
    </row>
    <row r="4" spans="1:15">
      <c r="A4" s="76" t="str">
        <f>+COMPUTO!A4</f>
        <v>COMPRA DIRECTA CON COTEJO DE PRECIOS Nº      /16.-</v>
      </c>
    </row>
    <row r="5" spans="1:15" ht="15.75">
      <c r="A5" s="142" t="s">
        <v>14</v>
      </c>
      <c r="B5" s="143"/>
      <c r="C5" s="143"/>
      <c r="D5" s="143"/>
      <c r="E5" s="143"/>
      <c r="F5" s="143"/>
      <c r="G5" s="143"/>
      <c r="H5" s="143"/>
      <c r="I5" s="143"/>
      <c r="J5" s="144"/>
      <c r="K5" s="89"/>
    </row>
    <row r="6" spans="1:15">
      <c r="A6" s="145" t="s">
        <v>8</v>
      </c>
      <c r="B6" s="145" t="s">
        <v>0</v>
      </c>
      <c r="C6" s="145" t="s">
        <v>1</v>
      </c>
      <c r="D6" s="145"/>
      <c r="E6" s="145"/>
      <c r="F6" s="146" t="s">
        <v>5</v>
      </c>
      <c r="G6" s="149" t="s">
        <v>2</v>
      </c>
      <c r="H6" s="150"/>
      <c r="I6" s="149" t="s">
        <v>53</v>
      </c>
      <c r="J6" s="153" t="s">
        <v>54</v>
      </c>
      <c r="K6" s="90"/>
    </row>
    <row r="7" spans="1:15">
      <c r="A7" s="145"/>
      <c r="B7" s="145"/>
      <c r="C7" s="145"/>
      <c r="D7" s="145"/>
      <c r="E7" s="145"/>
      <c r="F7" s="146"/>
      <c r="G7" s="151"/>
      <c r="H7" s="152"/>
      <c r="I7" s="151"/>
      <c r="J7" s="154"/>
      <c r="K7" s="90"/>
      <c r="L7" s="81" t="s">
        <v>42</v>
      </c>
      <c r="M7" s="81" t="s">
        <v>15</v>
      </c>
    </row>
    <row r="8" spans="1:15">
      <c r="A8" s="15">
        <v>1</v>
      </c>
      <c r="B8" s="28" t="s">
        <v>39</v>
      </c>
      <c r="C8" s="22"/>
      <c r="D8" s="8"/>
      <c r="E8" s="4"/>
      <c r="F8" s="1"/>
      <c r="G8" s="1"/>
      <c r="H8" s="70"/>
      <c r="I8" s="95"/>
      <c r="J8" s="96"/>
      <c r="K8" s="77"/>
      <c r="L8" s="26"/>
      <c r="M8" s="26"/>
    </row>
    <row r="9" spans="1:15">
      <c r="A9" s="1"/>
      <c r="B9" s="1" t="str">
        <f>+COMPUTO!B13</f>
        <v>A ejecutar</v>
      </c>
      <c r="C9" s="67"/>
      <c r="D9" s="8"/>
      <c r="E9" s="4"/>
      <c r="F9" s="2" t="s">
        <v>13</v>
      </c>
      <c r="G9" s="11"/>
      <c r="H9" s="72">
        <f>+COMPUTO!H13</f>
        <v>165.49499999999998</v>
      </c>
      <c r="I9" s="93">
        <v>3350</v>
      </c>
      <c r="J9" s="74">
        <f>ROUND(H9*I9,2)</f>
        <v>554408.25</v>
      </c>
      <c r="K9" s="91"/>
      <c r="L9" s="26">
        <v>3350</v>
      </c>
      <c r="M9" s="26">
        <f>ROUND(H9*L9,2)</f>
        <v>554408.25</v>
      </c>
      <c r="O9" t="e">
        <f>+#REF!/0.1</f>
        <v>#REF!</v>
      </c>
    </row>
    <row r="10" spans="1:15">
      <c r="A10" s="3"/>
      <c r="B10" s="3"/>
      <c r="C10" s="69"/>
      <c r="D10" s="9"/>
      <c r="E10" s="5"/>
      <c r="F10" s="3"/>
      <c r="G10" s="3"/>
      <c r="H10" s="71"/>
      <c r="I10" s="94"/>
      <c r="J10" s="97"/>
      <c r="K10" s="77"/>
      <c r="L10" s="26"/>
      <c r="M10" s="26"/>
      <c r="O10">
        <v>1147.5</v>
      </c>
    </row>
    <row r="11" spans="1:15">
      <c r="A11" s="15">
        <v>2</v>
      </c>
      <c r="B11" s="28" t="s">
        <v>34</v>
      </c>
      <c r="C11" s="22"/>
      <c r="D11" s="8"/>
      <c r="E11" s="4"/>
      <c r="F11" s="1"/>
      <c r="G11" s="1"/>
      <c r="H11" s="70"/>
      <c r="I11" s="95"/>
      <c r="J11" s="96"/>
      <c r="K11" s="77"/>
      <c r="L11" s="26"/>
      <c r="M11" s="26"/>
      <c r="O11" t="e">
        <f>SUM(O9:O10)</f>
        <v>#REF!</v>
      </c>
    </row>
    <row r="12" spans="1:15" ht="15" hidden="1" customHeight="1">
      <c r="A12" s="1"/>
      <c r="C12" s="21" t="s">
        <v>32</v>
      </c>
      <c r="D12" s="13" t="s">
        <v>33</v>
      </c>
      <c r="E12" s="13" t="s">
        <v>12</v>
      </c>
      <c r="F12" s="18"/>
      <c r="H12" s="70"/>
      <c r="I12" s="95"/>
      <c r="J12" s="96"/>
      <c r="K12" s="77"/>
      <c r="L12" s="26"/>
      <c r="M12" s="26"/>
    </row>
    <row r="13" spans="1:15" ht="15" hidden="1" customHeight="1">
      <c r="A13" s="1"/>
      <c r="B13" s="1" t="s">
        <v>44</v>
      </c>
      <c r="C13" s="78">
        <v>400</v>
      </c>
      <c r="D13" s="14">
        <v>0.2</v>
      </c>
      <c r="E13" s="14">
        <v>1</v>
      </c>
      <c r="F13" s="18" t="s">
        <v>6</v>
      </c>
      <c r="G13" s="11">
        <f>C13*D13*E13</f>
        <v>80</v>
      </c>
      <c r="H13" s="70"/>
      <c r="I13" s="95"/>
      <c r="J13" s="96"/>
      <c r="K13" s="77"/>
      <c r="L13" s="26"/>
      <c r="M13" s="26"/>
    </row>
    <row r="14" spans="1:15" ht="15" hidden="1" customHeight="1">
      <c r="A14" s="1"/>
      <c r="B14" s="70" t="s">
        <v>45</v>
      </c>
      <c r="C14" s="78">
        <v>850</v>
      </c>
      <c r="D14" s="14">
        <v>0.2</v>
      </c>
      <c r="E14" s="14">
        <v>1</v>
      </c>
      <c r="F14" s="18" t="s">
        <v>6</v>
      </c>
      <c r="G14" s="11">
        <f>C14*D14*E14</f>
        <v>170</v>
      </c>
      <c r="H14" s="70"/>
      <c r="I14" s="95"/>
      <c r="J14" s="96"/>
      <c r="K14" s="77"/>
      <c r="L14" s="26"/>
      <c r="M14" s="26"/>
    </row>
    <row r="15" spans="1:15" ht="15" hidden="1" customHeight="1">
      <c r="A15" s="1"/>
      <c r="B15" s="1" t="s">
        <v>30</v>
      </c>
      <c r="C15" s="85"/>
      <c r="D15" s="83"/>
      <c r="E15" s="84"/>
      <c r="F15" s="18" t="s">
        <v>6</v>
      </c>
      <c r="G15" s="20">
        <f>(G13+G14)*0.1</f>
        <v>25</v>
      </c>
      <c r="H15" s="70"/>
      <c r="I15" s="95"/>
      <c r="J15" s="96"/>
      <c r="K15" s="77"/>
      <c r="L15" s="26"/>
      <c r="M15" s="26"/>
    </row>
    <row r="16" spans="1:15">
      <c r="A16" s="1"/>
      <c r="B16" s="1" t="str">
        <f>+B9</f>
        <v>A ejecutar</v>
      </c>
      <c r="C16" s="67"/>
      <c r="D16" s="8"/>
      <c r="E16" s="4"/>
      <c r="F16" s="2" t="s">
        <v>6</v>
      </c>
      <c r="G16" s="11"/>
      <c r="H16" s="72">
        <f>+COMPUTO!H19</f>
        <v>88</v>
      </c>
      <c r="I16" s="93">
        <v>750</v>
      </c>
      <c r="J16" s="74">
        <f>ROUND(H16*I16,2)</f>
        <v>66000</v>
      </c>
      <c r="K16" s="91"/>
      <c r="L16" s="26">
        <v>750</v>
      </c>
      <c r="M16" s="26">
        <f>ROUND(H16*L16,2)</f>
        <v>66000</v>
      </c>
      <c r="O16">
        <f>6.75/0.2</f>
        <v>33.75</v>
      </c>
    </row>
    <row r="17" spans="1:15">
      <c r="A17" s="3"/>
      <c r="B17" s="3"/>
      <c r="C17" s="69"/>
      <c r="D17" s="9"/>
      <c r="E17" s="5"/>
      <c r="F17" s="3"/>
      <c r="G17" s="3"/>
      <c r="H17" s="71"/>
      <c r="I17" s="94"/>
      <c r="J17" s="97"/>
      <c r="K17" s="77"/>
      <c r="L17" s="26"/>
      <c r="M17" s="26"/>
      <c r="O17" s="26">
        <f>+O16+C13+C14</f>
        <v>1283.75</v>
      </c>
    </row>
    <row r="18" spans="1:15">
      <c r="A18" s="15">
        <v>3</v>
      </c>
      <c r="B18" s="7" t="s">
        <v>11</v>
      </c>
      <c r="C18" s="66"/>
      <c r="D18" s="8"/>
      <c r="E18" s="4"/>
      <c r="F18" s="1"/>
      <c r="G18" s="1"/>
      <c r="H18" s="70"/>
      <c r="I18" s="95"/>
      <c r="J18" s="96"/>
      <c r="K18" s="77"/>
      <c r="L18" s="26"/>
      <c r="M18" s="26"/>
    </row>
    <row r="19" spans="1:15">
      <c r="A19" s="1"/>
      <c r="B19" s="1" t="str">
        <f>+B16</f>
        <v>A ejecutar</v>
      </c>
      <c r="C19" s="24"/>
      <c r="D19" s="8"/>
      <c r="E19" s="4"/>
      <c r="F19" s="2" t="s">
        <v>6</v>
      </c>
      <c r="G19" s="27"/>
      <c r="H19" s="72">
        <f>+COMPUTO!H26</f>
        <v>1.3080000000000001</v>
      </c>
      <c r="I19" s="93">
        <v>22000</v>
      </c>
      <c r="J19" s="74">
        <f>ROUND(H19*I19,2)</f>
        <v>28776</v>
      </c>
      <c r="K19" s="91"/>
      <c r="L19" s="26">
        <v>22000</v>
      </c>
      <c r="M19" s="26">
        <f>ROUND(H19*L19,2)</f>
        <v>28776</v>
      </c>
    </row>
    <row r="20" spans="1:15">
      <c r="A20" s="3"/>
      <c r="B20" s="3"/>
      <c r="C20" s="23"/>
      <c r="D20" s="9"/>
      <c r="E20" s="5"/>
      <c r="F20" s="16"/>
      <c r="G20" s="3"/>
      <c r="H20" s="73"/>
      <c r="I20" s="94"/>
      <c r="J20" s="97"/>
      <c r="K20" s="92"/>
      <c r="L20" s="26"/>
      <c r="M20" s="26"/>
    </row>
    <row r="21" spans="1:15">
      <c r="A21" s="15">
        <v>4</v>
      </c>
      <c r="B21" s="7" t="s">
        <v>47</v>
      </c>
      <c r="C21" s="65"/>
      <c r="E21" s="4"/>
      <c r="F21" s="1"/>
      <c r="G21" s="1"/>
      <c r="H21" s="70"/>
      <c r="I21" s="95"/>
      <c r="J21" s="96"/>
      <c r="K21" s="77"/>
      <c r="L21" s="26"/>
      <c r="M21" s="26"/>
    </row>
    <row r="22" spans="1:15">
      <c r="A22" s="1"/>
      <c r="B22" s="1" t="str">
        <f>+B19</f>
        <v>A ejecutar</v>
      </c>
      <c r="C22" s="24"/>
      <c r="D22" s="8"/>
      <c r="E22" s="4"/>
      <c r="F22" s="2" t="s">
        <v>6</v>
      </c>
      <c r="G22" s="27"/>
      <c r="H22" s="72">
        <f>+COMPUTO!H32</f>
        <v>0.19500000000000001</v>
      </c>
      <c r="I22" s="93">
        <v>20700</v>
      </c>
      <c r="J22" s="74">
        <f>ROUND(H22*I22,2)</f>
        <v>4036.5</v>
      </c>
      <c r="K22" s="91"/>
      <c r="L22" s="26">
        <v>20700</v>
      </c>
      <c r="M22" s="26">
        <f>ROUND(H22*L22,2)</f>
        <v>4036.5</v>
      </c>
    </row>
    <row r="23" spans="1:15">
      <c r="A23" s="3"/>
      <c r="B23" s="3"/>
      <c r="C23" s="23"/>
      <c r="D23" s="9"/>
      <c r="E23" s="5"/>
      <c r="F23" s="16"/>
      <c r="G23" s="3"/>
      <c r="H23" s="73"/>
      <c r="I23" s="73"/>
      <c r="J23" s="97"/>
      <c r="K23" s="92"/>
      <c r="L23" s="26"/>
      <c r="M23" s="87"/>
      <c r="N23" s="88" t="s">
        <v>43</v>
      </c>
    </row>
    <row r="24" spans="1:15">
      <c r="A24" s="15">
        <v>5</v>
      </c>
      <c r="B24" s="7" t="str">
        <f>+COMPUTO!B33</f>
        <v xml:space="preserve">Retiro de capas estructurales existentes </v>
      </c>
      <c r="C24" s="65"/>
      <c r="E24" s="4"/>
      <c r="F24" s="1"/>
      <c r="G24" s="1"/>
      <c r="H24" s="70"/>
      <c r="I24" s="95"/>
      <c r="J24" s="96"/>
      <c r="K24" s="60"/>
      <c r="M24" s="26"/>
    </row>
    <row r="25" spans="1:15">
      <c r="A25" s="1"/>
      <c r="B25" s="1" t="str">
        <f>+B22</f>
        <v>A ejecutar</v>
      </c>
      <c r="C25" s="24" t="s">
        <v>9</v>
      </c>
      <c r="D25" s="8" t="s">
        <v>10</v>
      </c>
      <c r="E25" s="4" t="s">
        <v>12</v>
      </c>
      <c r="F25" s="2" t="s">
        <v>6</v>
      </c>
      <c r="G25" s="27"/>
      <c r="H25" s="72">
        <f>+COMPUTO!H36</f>
        <v>73</v>
      </c>
      <c r="I25" s="93">
        <v>350</v>
      </c>
      <c r="J25" s="74">
        <f>ROUND(H25*I25,2)</f>
        <v>25550</v>
      </c>
      <c r="M25" s="26"/>
    </row>
    <row r="26" spans="1:15">
      <c r="A26" s="3"/>
      <c r="B26" s="3"/>
      <c r="C26" s="68" t="e">
        <f>+#REF!</f>
        <v>#REF!</v>
      </c>
      <c r="D26" s="14" t="e">
        <f>+#REF!</f>
        <v>#REF!</v>
      </c>
      <c r="E26" s="17">
        <f>0.3/1000</f>
        <v>2.9999999999999997E-4</v>
      </c>
      <c r="F26" s="16"/>
      <c r="G26" s="20" t="e">
        <f>ROUND(C26*D26*E26,3)</f>
        <v>#REF!</v>
      </c>
      <c r="H26" s="71"/>
      <c r="I26" s="94"/>
      <c r="J26" s="97"/>
      <c r="M26" s="26"/>
    </row>
    <row r="27" spans="1:15">
      <c r="A27" s="15">
        <v>6</v>
      </c>
      <c r="B27" s="7" t="str">
        <f>+COMPUTO!B38</f>
        <v>Sub base calcárea- esp.. 0,20m</v>
      </c>
      <c r="C27" s="65"/>
      <c r="E27" s="4"/>
      <c r="F27" s="1"/>
      <c r="G27" s="1"/>
      <c r="H27" s="70"/>
      <c r="I27" s="95"/>
      <c r="J27" s="96"/>
      <c r="M27" s="87"/>
    </row>
    <row r="28" spans="1:15">
      <c r="A28" s="15"/>
      <c r="B28" s="1" t="str">
        <f>+B25</f>
        <v>A ejecutar</v>
      </c>
      <c r="C28" s="24"/>
      <c r="D28" s="8"/>
      <c r="E28" s="4"/>
      <c r="F28" s="2" t="s">
        <v>6</v>
      </c>
      <c r="G28" s="27"/>
      <c r="H28" s="72">
        <f>+COMPUTO!H41</f>
        <v>29.2</v>
      </c>
      <c r="I28" s="93">
        <v>170</v>
      </c>
      <c r="J28" s="74">
        <f>ROUND(H28*I28,2)</f>
        <v>4964</v>
      </c>
      <c r="M28" s="26"/>
    </row>
    <row r="29" spans="1:15">
      <c r="A29" s="3"/>
      <c r="B29" s="128"/>
      <c r="C29" s="21" t="s">
        <v>9</v>
      </c>
      <c r="D29" s="13" t="s">
        <v>10</v>
      </c>
      <c r="E29" s="13" t="s">
        <v>12</v>
      </c>
      <c r="F29" s="3"/>
      <c r="G29" s="3"/>
      <c r="H29" s="71"/>
      <c r="I29" s="94"/>
      <c r="J29" s="97"/>
      <c r="L29" s="26"/>
    </row>
    <row r="30" spans="1:15">
      <c r="A30" s="15">
        <v>7</v>
      </c>
      <c r="B30" s="7" t="str">
        <f>+COMPUTO!B43</f>
        <v>Base calcárea- esp.. 0,20m</v>
      </c>
      <c r="C30" s="65"/>
      <c r="E30" s="4"/>
      <c r="F30" s="1"/>
      <c r="G30" s="1"/>
      <c r="H30" s="70"/>
      <c r="I30" s="95"/>
      <c r="J30" s="96"/>
      <c r="K30" s="8"/>
    </row>
    <row r="31" spans="1:15" ht="15" customHeight="1">
      <c r="A31" s="1"/>
      <c r="B31" s="1" t="str">
        <f>+B28</f>
        <v>A ejecutar</v>
      </c>
      <c r="C31" s="24"/>
      <c r="D31" s="8"/>
      <c r="E31" s="4"/>
      <c r="F31" s="2" t="s">
        <v>6</v>
      </c>
      <c r="G31" s="27"/>
      <c r="H31" s="72">
        <f>+COMPUTO!H46</f>
        <v>29.2</v>
      </c>
      <c r="I31" s="93">
        <v>170</v>
      </c>
      <c r="J31" s="74">
        <f>ROUND(H31*I31,2)</f>
        <v>4964</v>
      </c>
    </row>
    <row r="32" spans="1:15" ht="15" customHeight="1">
      <c r="A32" s="3"/>
      <c r="B32" s="3"/>
      <c r="C32" s="23"/>
      <c r="D32" s="9"/>
      <c r="E32" s="5"/>
      <c r="F32" s="16"/>
      <c r="G32" s="3"/>
      <c r="H32" s="73"/>
      <c r="I32" s="73"/>
      <c r="J32" s="97"/>
    </row>
    <row r="33" spans="1:16">
      <c r="A33" s="15">
        <v>8</v>
      </c>
      <c r="B33" s="7" t="str">
        <f>+COMPUTO!B48</f>
        <v>Arena cemento para relleno y calce de vias</v>
      </c>
      <c r="C33" s="65"/>
      <c r="E33" s="4"/>
      <c r="F33" s="1"/>
      <c r="G33" s="1"/>
      <c r="H33" s="70"/>
      <c r="I33" s="95"/>
      <c r="J33" s="96"/>
    </row>
    <row r="34" spans="1:16">
      <c r="A34" s="1"/>
      <c r="B34" s="1" t="str">
        <f>+B31</f>
        <v>A ejecutar</v>
      </c>
      <c r="C34" s="24" t="s">
        <v>9</v>
      </c>
      <c r="D34" s="8" t="s">
        <v>10</v>
      </c>
      <c r="E34" s="4" t="s">
        <v>12</v>
      </c>
      <c r="F34" s="2" t="s">
        <v>6</v>
      </c>
      <c r="G34" s="27"/>
      <c r="H34" s="72">
        <f>+COMPUTO!H51</f>
        <v>30</v>
      </c>
      <c r="I34" s="93">
        <v>4100</v>
      </c>
      <c r="J34" s="74">
        <f>ROUND(H34*I34,2)</f>
        <v>123000</v>
      </c>
    </row>
    <row r="35" spans="1:16">
      <c r="A35" s="3"/>
      <c r="B35" s="3"/>
      <c r="C35" s="68" t="e">
        <f>+#REF!</f>
        <v>#REF!</v>
      </c>
      <c r="D35" s="14" t="e">
        <f>+#REF!</f>
        <v>#REF!</v>
      </c>
      <c r="E35" s="17">
        <f>0.3/1000</f>
        <v>2.9999999999999997E-4</v>
      </c>
      <c r="F35" s="16"/>
      <c r="G35" s="20" t="e">
        <f>ROUND(C35*D35*E35,3)</f>
        <v>#REF!</v>
      </c>
      <c r="H35" s="71"/>
      <c r="I35" s="94"/>
      <c r="J35" s="97"/>
    </row>
    <row r="36" spans="1:16">
      <c r="A36" s="15">
        <v>9</v>
      </c>
      <c r="B36" s="7" t="str">
        <f>+COMPUTO!B53</f>
        <v>Calzada de Hº Tipo H25 c/malla ø 6mm tipo Q188- esp-: 0,20m</v>
      </c>
      <c r="C36" s="65"/>
      <c r="E36" s="4"/>
      <c r="F36" s="1"/>
      <c r="G36" s="1"/>
      <c r="H36" s="70"/>
      <c r="I36" s="95"/>
      <c r="J36" s="96"/>
    </row>
    <row r="37" spans="1:16">
      <c r="A37" s="1"/>
      <c r="B37" s="1" t="str">
        <f>+B34</f>
        <v>A ejecutar</v>
      </c>
      <c r="C37" s="24" t="s">
        <v>9</v>
      </c>
      <c r="D37" s="8" t="s">
        <v>10</v>
      </c>
      <c r="E37" s="4" t="s">
        <v>12</v>
      </c>
      <c r="F37" s="2" t="s">
        <v>6</v>
      </c>
      <c r="G37" s="27"/>
      <c r="H37" s="72">
        <f>+COMPUTO!H56</f>
        <v>29.2</v>
      </c>
      <c r="I37" s="93">
        <v>7900</v>
      </c>
      <c r="J37" s="74">
        <f>ROUND(H37*I37,2)</f>
        <v>230680</v>
      </c>
    </row>
    <row r="38" spans="1:16">
      <c r="A38" s="3"/>
      <c r="B38" s="3"/>
      <c r="C38" s="68" t="e">
        <f>+#REF!</f>
        <v>#REF!</v>
      </c>
      <c r="D38" s="14" t="e">
        <f>+#REF!</f>
        <v>#REF!</v>
      </c>
      <c r="E38" s="17">
        <f>0.3/1000</f>
        <v>2.9999999999999997E-4</v>
      </c>
      <c r="F38" s="16"/>
      <c r="G38" s="20" t="e">
        <f>ROUND(C38*D38*E38,3)</f>
        <v>#REF!</v>
      </c>
      <c r="H38" s="71"/>
      <c r="I38" s="94"/>
      <c r="J38" s="97"/>
    </row>
    <row r="39" spans="1:16">
      <c r="A39" s="15">
        <v>10</v>
      </c>
      <c r="B39" s="7" t="str">
        <f>+COMPUTO!B58</f>
        <v>Toma de fisuras C/asfalto polimerizado</v>
      </c>
      <c r="C39" s="65"/>
      <c r="E39" s="4"/>
      <c r="F39" s="1"/>
      <c r="G39" s="1"/>
      <c r="H39" s="70"/>
      <c r="I39" s="95"/>
      <c r="J39" s="96"/>
    </row>
    <row r="40" spans="1:16">
      <c r="A40" s="1"/>
      <c r="B40" s="1" t="str">
        <f>+B37</f>
        <v>A ejecutar</v>
      </c>
      <c r="C40" s="24" t="s">
        <v>9</v>
      </c>
      <c r="D40" s="8" t="s">
        <v>10</v>
      </c>
      <c r="E40" s="4" t="s">
        <v>12</v>
      </c>
      <c r="F40" s="2" t="s">
        <v>76</v>
      </c>
      <c r="G40" s="27"/>
      <c r="H40" s="72">
        <f>+COMPUTO!H60</f>
        <v>1500</v>
      </c>
      <c r="I40" s="93">
        <v>30</v>
      </c>
      <c r="J40" s="74">
        <f>ROUND(H40*I40,2)</f>
        <v>45000</v>
      </c>
    </row>
    <row r="41" spans="1:16">
      <c r="A41" s="3"/>
      <c r="B41" s="3"/>
      <c r="C41" s="68" t="e">
        <f>+#REF!</f>
        <v>#REF!</v>
      </c>
      <c r="D41" s="14" t="e">
        <f>+#REF!</f>
        <v>#REF!</v>
      </c>
      <c r="E41" s="17">
        <f>0.3/1000</f>
        <v>2.9999999999999997E-4</v>
      </c>
      <c r="F41" s="16"/>
      <c r="G41" s="20" t="e">
        <f>ROUND(C41*D41*E41,3)</f>
        <v>#REF!</v>
      </c>
      <c r="H41" s="71"/>
      <c r="I41" s="94"/>
      <c r="J41" s="97"/>
    </row>
    <row r="42" spans="1:16">
      <c r="A42" s="147" t="s">
        <v>55</v>
      </c>
      <c r="B42" s="148"/>
      <c r="C42" s="148"/>
      <c r="D42" s="148"/>
      <c r="E42" s="148"/>
      <c r="F42" s="148"/>
      <c r="G42" s="148"/>
      <c r="H42" s="148"/>
      <c r="I42" s="148"/>
      <c r="J42" s="98">
        <f>SUM(J8:J40)</f>
        <v>1087378.75</v>
      </c>
      <c r="M42" s="26" t="s">
        <v>78</v>
      </c>
      <c r="N42" s="26">
        <v>2563000</v>
      </c>
      <c r="P42" s="26">
        <v>4273000</v>
      </c>
    </row>
    <row r="43" spans="1:16">
      <c r="M43" t="s">
        <v>79</v>
      </c>
      <c r="N43" s="26">
        <f>+N42-J42</f>
        <v>1475621.25</v>
      </c>
      <c r="P43" s="26">
        <f>+J42</f>
        <v>1087378.75</v>
      </c>
    </row>
    <row r="44" spans="1:16">
      <c r="I44" s="133" t="s">
        <v>82</v>
      </c>
      <c r="J44" s="134">
        <v>1072369.22</v>
      </c>
      <c r="P44" s="26">
        <f>SUM(P42:P43)</f>
        <v>5360378.75</v>
      </c>
    </row>
  </sheetData>
  <mergeCells count="10">
    <mergeCell ref="A42:I42"/>
    <mergeCell ref="G6:H7"/>
    <mergeCell ref="I6:I7"/>
    <mergeCell ref="A2:J3"/>
    <mergeCell ref="J6:J7"/>
    <mergeCell ref="A5:J5"/>
    <mergeCell ref="A6:A7"/>
    <mergeCell ref="B6:B7"/>
    <mergeCell ref="C6:E7"/>
    <mergeCell ref="F6:F7"/>
  </mergeCells>
  <printOptions horizontalCentered="1"/>
  <pageMargins left="0.70866141732283472" right="0.70866141732283472" top="0.51181102362204722" bottom="0.74803149606299213" header="0.31496062992125984" footer="0.31496062992125984"/>
  <pageSetup paperSize="9" scale="94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0"/>
  <sheetViews>
    <sheetView topLeftCell="A22" workbookViewId="0">
      <selection activeCell="C3" sqref="C3:H4"/>
    </sheetView>
  </sheetViews>
  <sheetFormatPr baseColWidth="10" defaultRowHeight="15"/>
  <cols>
    <col min="1" max="1" width="4.85546875" customWidth="1"/>
    <col min="2" max="2" width="59.85546875" customWidth="1"/>
    <col min="3" max="3" width="7" customWidth="1"/>
    <col min="4" max="4" width="13" customWidth="1"/>
    <col min="5" max="6" width="16.140625" customWidth="1"/>
    <col min="7" max="7" width="31.7109375" customWidth="1"/>
    <col min="8" max="8" width="16" customWidth="1"/>
    <col min="255" max="255" width="4.85546875" customWidth="1"/>
    <col min="256" max="256" width="48.42578125" customWidth="1"/>
    <col min="257" max="257" width="7.42578125" customWidth="1"/>
    <col min="258" max="258" width="13" customWidth="1"/>
    <col min="259" max="259" width="16.140625" customWidth="1"/>
    <col min="260" max="260" width="14.85546875" customWidth="1"/>
    <col min="261" max="261" width="28.85546875" customWidth="1"/>
    <col min="262" max="262" width="22.85546875" customWidth="1"/>
    <col min="511" max="511" width="4.85546875" customWidth="1"/>
    <col min="512" max="512" width="48.42578125" customWidth="1"/>
    <col min="513" max="513" width="7.42578125" customWidth="1"/>
    <col min="514" max="514" width="13" customWidth="1"/>
    <col min="515" max="515" width="16.140625" customWidth="1"/>
    <col min="516" max="516" width="14.85546875" customWidth="1"/>
    <col min="517" max="517" width="28.85546875" customWidth="1"/>
    <col min="518" max="518" width="22.85546875" customWidth="1"/>
    <col min="767" max="767" width="4.85546875" customWidth="1"/>
    <col min="768" max="768" width="48.42578125" customWidth="1"/>
    <col min="769" max="769" width="7.42578125" customWidth="1"/>
    <col min="770" max="770" width="13" customWidth="1"/>
    <col min="771" max="771" width="16.140625" customWidth="1"/>
    <col min="772" max="772" width="14.85546875" customWidth="1"/>
    <col min="773" max="773" width="28.85546875" customWidth="1"/>
    <col min="774" max="774" width="22.85546875" customWidth="1"/>
    <col min="1023" max="1023" width="4.85546875" customWidth="1"/>
    <col min="1024" max="1024" width="48.42578125" customWidth="1"/>
    <col min="1025" max="1025" width="7.42578125" customWidth="1"/>
    <col min="1026" max="1026" width="13" customWidth="1"/>
    <col min="1027" max="1027" width="16.140625" customWidth="1"/>
    <col min="1028" max="1028" width="14.85546875" customWidth="1"/>
    <col min="1029" max="1029" width="28.85546875" customWidth="1"/>
    <col min="1030" max="1030" width="22.85546875" customWidth="1"/>
    <col min="1279" max="1279" width="4.85546875" customWidth="1"/>
    <col min="1280" max="1280" width="48.42578125" customWidth="1"/>
    <col min="1281" max="1281" width="7.42578125" customWidth="1"/>
    <col min="1282" max="1282" width="13" customWidth="1"/>
    <col min="1283" max="1283" width="16.140625" customWidth="1"/>
    <col min="1284" max="1284" width="14.85546875" customWidth="1"/>
    <col min="1285" max="1285" width="28.85546875" customWidth="1"/>
    <col min="1286" max="1286" width="22.85546875" customWidth="1"/>
    <col min="1535" max="1535" width="4.85546875" customWidth="1"/>
    <col min="1536" max="1536" width="48.42578125" customWidth="1"/>
    <col min="1537" max="1537" width="7.42578125" customWidth="1"/>
    <col min="1538" max="1538" width="13" customWidth="1"/>
    <col min="1539" max="1539" width="16.140625" customWidth="1"/>
    <col min="1540" max="1540" width="14.85546875" customWidth="1"/>
    <col min="1541" max="1541" width="28.85546875" customWidth="1"/>
    <col min="1542" max="1542" width="22.85546875" customWidth="1"/>
    <col min="1791" max="1791" width="4.85546875" customWidth="1"/>
    <col min="1792" max="1792" width="48.42578125" customWidth="1"/>
    <col min="1793" max="1793" width="7.42578125" customWidth="1"/>
    <col min="1794" max="1794" width="13" customWidth="1"/>
    <col min="1795" max="1795" width="16.140625" customWidth="1"/>
    <col min="1796" max="1796" width="14.85546875" customWidth="1"/>
    <col min="1797" max="1797" width="28.85546875" customWidth="1"/>
    <col min="1798" max="1798" width="22.85546875" customWidth="1"/>
    <col min="2047" max="2047" width="4.85546875" customWidth="1"/>
    <col min="2048" max="2048" width="48.42578125" customWidth="1"/>
    <col min="2049" max="2049" width="7.42578125" customWidth="1"/>
    <col min="2050" max="2050" width="13" customWidth="1"/>
    <col min="2051" max="2051" width="16.140625" customWidth="1"/>
    <col min="2052" max="2052" width="14.85546875" customWidth="1"/>
    <col min="2053" max="2053" width="28.85546875" customWidth="1"/>
    <col min="2054" max="2054" width="22.85546875" customWidth="1"/>
    <col min="2303" max="2303" width="4.85546875" customWidth="1"/>
    <col min="2304" max="2304" width="48.42578125" customWidth="1"/>
    <col min="2305" max="2305" width="7.42578125" customWidth="1"/>
    <col min="2306" max="2306" width="13" customWidth="1"/>
    <col min="2307" max="2307" width="16.140625" customWidth="1"/>
    <col min="2308" max="2308" width="14.85546875" customWidth="1"/>
    <col min="2309" max="2309" width="28.85546875" customWidth="1"/>
    <col min="2310" max="2310" width="22.85546875" customWidth="1"/>
    <col min="2559" max="2559" width="4.85546875" customWidth="1"/>
    <col min="2560" max="2560" width="48.42578125" customWidth="1"/>
    <col min="2561" max="2561" width="7.42578125" customWidth="1"/>
    <col min="2562" max="2562" width="13" customWidth="1"/>
    <col min="2563" max="2563" width="16.140625" customWidth="1"/>
    <col min="2564" max="2564" width="14.85546875" customWidth="1"/>
    <col min="2565" max="2565" width="28.85546875" customWidth="1"/>
    <col min="2566" max="2566" width="22.85546875" customWidth="1"/>
    <col min="2815" max="2815" width="4.85546875" customWidth="1"/>
    <col min="2816" max="2816" width="48.42578125" customWidth="1"/>
    <col min="2817" max="2817" width="7.42578125" customWidth="1"/>
    <col min="2818" max="2818" width="13" customWidth="1"/>
    <col min="2819" max="2819" width="16.140625" customWidth="1"/>
    <col min="2820" max="2820" width="14.85546875" customWidth="1"/>
    <col min="2821" max="2821" width="28.85546875" customWidth="1"/>
    <col min="2822" max="2822" width="22.85546875" customWidth="1"/>
    <col min="3071" max="3071" width="4.85546875" customWidth="1"/>
    <col min="3072" max="3072" width="48.42578125" customWidth="1"/>
    <col min="3073" max="3073" width="7.42578125" customWidth="1"/>
    <col min="3074" max="3074" width="13" customWidth="1"/>
    <col min="3075" max="3075" width="16.140625" customWidth="1"/>
    <col min="3076" max="3076" width="14.85546875" customWidth="1"/>
    <col min="3077" max="3077" width="28.85546875" customWidth="1"/>
    <col min="3078" max="3078" width="22.85546875" customWidth="1"/>
    <col min="3327" max="3327" width="4.85546875" customWidth="1"/>
    <col min="3328" max="3328" width="48.42578125" customWidth="1"/>
    <col min="3329" max="3329" width="7.42578125" customWidth="1"/>
    <col min="3330" max="3330" width="13" customWidth="1"/>
    <col min="3331" max="3331" width="16.140625" customWidth="1"/>
    <col min="3332" max="3332" width="14.85546875" customWidth="1"/>
    <col min="3333" max="3333" width="28.85546875" customWidth="1"/>
    <col min="3334" max="3334" width="22.85546875" customWidth="1"/>
    <col min="3583" max="3583" width="4.85546875" customWidth="1"/>
    <col min="3584" max="3584" width="48.42578125" customWidth="1"/>
    <col min="3585" max="3585" width="7.42578125" customWidth="1"/>
    <col min="3586" max="3586" width="13" customWidth="1"/>
    <col min="3587" max="3587" width="16.140625" customWidth="1"/>
    <col min="3588" max="3588" width="14.85546875" customWidth="1"/>
    <col min="3589" max="3589" width="28.85546875" customWidth="1"/>
    <col min="3590" max="3590" width="22.85546875" customWidth="1"/>
    <col min="3839" max="3839" width="4.85546875" customWidth="1"/>
    <col min="3840" max="3840" width="48.42578125" customWidth="1"/>
    <col min="3841" max="3841" width="7.42578125" customWidth="1"/>
    <col min="3842" max="3842" width="13" customWidth="1"/>
    <col min="3843" max="3843" width="16.140625" customWidth="1"/>
    <col min="3844" max="3844" width="14.85546875" customWidth="1"/>
    <col min="3845" max="3845" width="28.85546875" customWidth="1"/>
    <col min="3846" max="3846" width="22.85546875" customWidth="1"/>
    <col min="4095" max="4095" width="4.85546875" customWidth="1"/>
    <col min="4096" max="4096" width="48.42578125" customWidth="1"/>
    <col min="4097" max="4097" width="7.42578125" customWidth="1"/>
    <col min="4098" max="4098" width="13" customWidth="1"/>
    <col min="4099" max="4099" width="16.140625" customWidth="1"/>
    <col min="4100" max="4100" width="14.85546875" customWidth="1"/>
    <col min="4101" max="4101" width="28.85546875" customWidth="1"/>
    <col min="4102" max="4102" width="22.85546875" customWidth="1"/>
    <col min="4351" max="4351" width="4.85546875" customWidth="1"/>
    <col min="4352" max="4352" width="48.42578125" customWidth="1"/>
    <col min="4353" max="4353" width="7.42578125" customWidth="1"/>
    <col min="4354" max="4354" width="13" customWidth="1"/>
    <col min="4355" max="4355" width="16.140625" customWidth="1"/>
    <col min="4356" max="4356" width="14.85546875" customWidth="1"/>
    <col min="4357" max="4357" width="28.85546875" customWidth="1"/>
    <col min="4358" max="4358" width="22.85546875" customWidth="1"/>
    <col min="4607" max="4607" width="4.85546875" customWidth="1"/>
    <col min="4608" max="4608" width="48.42578125" customWidth="1"/>
    <col min="4609" max="4609" width="7.42578125" customWidth="1"/>
    <col min="4610" max="4610" width="13" customWidth="1"/>
    <col min="4611" max="4611" width="16.140625" customWidth="1"/>
    <col min="4612" max="4612" width="14.85546875" customWidth="1"/>
    <col min="4613" max="4613" width="28.85546875" customWidth="1"/>
    <col min="4614" max="4614" width="22.85546875" customWidth="1"/>
    <col min="4863" max="4863" width="4.85546875" customWidth="1"/>
    <col min="4864" max="4864" width="48.42578125" customWidth="1"/>
    <col min="4865" max="4865" width="7.42578125" customWidth="1"/>
    <col min="4866" max="4866" width="13" customWidth="1"/>
    <col min="4867" max="4867" width="16.140625" customWidth="1"/>
    <col min="4868" max="4868" width="14.85546875" customWidth="1"/>
    <col min="4869" max="4869" width="28.85546875" customWidth="1"/>
    <col min="4870" max="4870" width="22.85546875" customWidth="1"/>
    <col min="5119" max="5119" width="4.85546875" customWidth="1"/>
    <col min="5120" max="5120" width="48.42578125" customWidth="1"/>
    <col min="5121" max="5121" width="7.42578125" customWidth="1"/>
    <col min="5122" max="5122" width="13" customWidth="1"/>
    <col min="5123" max="5123" width="16.140625" customWidth="1"/>
    <col min="5124" max="5124" width="14.85546875" customWidth="1"/>
    <col min="5125" max="5125" width="28.85546875" customWidth="1"/>
    <col min="5126" max="5126" width="22.85546875" customWidth="1"/>
    <col min="5375" max="5375" width="4.85546875" customWidth="1"/>
    <col min="5376" max="5376" width="48.42578125" customWidth="1"/>
    <col min="5377" max="5377" width="7.42578125" customWidth="1"/>
    <col min="5378" max="5378" width="13" customWidth="1"/>
    <col min="5379" max="5379" width="16.140625" customWidth="1"/>
    <col min="5380" max="5380" width="14.85546875" customWidth="1"/>
    <col min="5381" max="5381" width="28.85546875" customWidth="1"/>
    <col min="5382" max="5382" width="22.85546875" customWidth="1"/>
    <col min="5631" max="5631" width="4.85546875" customWidth="1"/>
    <col min="5632" max="5632" width="48.42578125" customWidth="1"/>
    <col min="5633" max="5633" width="7.42578125" customWidth="1"/>
    <col min="5634" max="5634" width="13" customWidth="1"/>
    <col min="5635" max="5635" width="16.140625" customWidth="1"/>
    <col min="5636" max="5636" width="14.85546875" customWidth="1"/>
    <col min="5637" max="5637" width="28.85546875" customWidth="1"/>
    <col min="5638" max="5638" width="22.85546875" customWidth="1"/>
    <col min="5887" max="5887" width="4.85546875" customWidth="1"/>
    <col min="5888" max="5888" width="48.42578125" customWidth="1"/>
    <col min="5889" max="5889" width="7.42578125" customWidth="1"/>
    <col min="5890" max="5890" width="13" customWidth="1"/>
    <col min="5891" max="5891" width="16.140625" customWidth="1"/>
    <col min="5892" max="5892" width="14.85546875" customWidth="1"/>
    <col min="5893" max="5893" width="28.85546875" customWidth="1"/>
    <col min="5894" max="5894" width="22.85546875" customWidth="1"/>
    <col min="6143" max="6143" width="4.85546875" customWidth="1"/>
    <col min="6144" max="6144" width="48.42578125" customWidth="1"/>
    <col min="6145" max="6145" width="7.42578125" customWidth="1"/>
    <col min="6146" max="6146" width="13" customWidth="1"/>
    <col min="6147" max="6147" width="16.140625" customWidth="1"/>
    <col min="6148" max="6148" width="14.85546875" customWidth="1"/>
    <col min="6149" max="6149" width="28.85546875" customWidth="1"/>
    <col min="6150" max="6150" width="22.85546875" customWidth="1"/>
    <col min="6399" max="6399" width="4.85546875" customWidth="1"/>
    <col min="6400" max="6400" width="48.42578125" customWidth="1"/>
    <col min="6401" max="6401" width="7.42578125" customWidth="1"/>
    <col min="6402" max="6402" width="13" customWidth="1"/>
    <col min="6403" max="6403" width="16.140625" customWidth="1"/>
    <col min="6404" max="6404" width="14.85546875" customWidth="1"/>
    <col min="6405" max="6405" width="28.85546875" customWidth="1"/>
    <col min="6406" max="6406" width="22.85546875" customWidth="1"/>
    <col min="6655" max="6655" width="4.85546875" customWidth="1"/>
    <col min="6656" max="6656" width="48.42578125" customWidth="1"/>
    <col min="6657" max="6657" width="7.42578125" customWidth="1"/>
    <col min="6658" max="6658" width="13" customWidth="1"/>
    <col min="6659" max="6659" width="16.140625" customWidth="1"/>
    <col min="6660" max="6660" width="14.85546875" customWidth="1"/>
    <col min="6661" max="6661" width="28.85546875" customWidth="1"/>
    <col min="6662" max="6662" width="22.85546875" customWidth="1"/>
    <col min="6911" max="6911" width="4.85546875" customWidth="1"/>
    <col min="6912" max="6912" width="48.42578125" customWidth="1"/>
    <col min="6913" max="6913" width="7.42578125" customWidth="1"/>
    <col min="6914" max="6914" width="13" customWidth="1"/>
    <col min="6915" max="6915" width="16.140625" customWidth="1"/>
    <col min="6916" max="6916" width="14.85546875" customWidth="1"/>
    <col min="6917" max="6917" width="28.85546875" customWidth="1"/>
    <col min="6918" max="6918" width="22.85546875" customWidth="1"/>
    <col min="7167" max="7167" width="4.85546875" customWidth="1"/>
    <col min="7168" max="7168" width="48.42578125" customWidth="1"/>
    <col min="7169" max="7169" width="7.42578125" customWidth="1"/>
    <col min="7170" max="7170" width="13" customWidth="1"/>
    <col min="7171" max="7171" width="16.140625" customWidth="1"/>
    <col min="7172" max="7172" width="14.85546875" customWidth="1"/>
    <col min="7173" max="7173" width="28.85546875" customWidth="1"/>
    <col min="7174" max="7174" width="22.85546875" customWidth="1"/>
    <col min="7423" max="7423" width="4.85546875" customWidth="1"/>
    <col min="7424" max="7424" width="48.42578125" customWidth="1"/>
    <col min="7425" max="7425" width="7.42578125" customWidth="1"/>
    <col min="7426" max="7426" width="13" customWidth="1"/>
    <col min="7427" max="7427" width="16.140625" customWidth="1"/>
    <col min="7428" max="7428" width="14.85546875" customWidth="1"/>
    <col min="7429" max="7429" width="28.85546875" customWidth="1"/>
    <col min="7430" max="7430" width="22.85546875" customWidth="1"/>
    <col min="7679" max="7679" width="4.85546875" customWidth="1"/>
    <col min="7680" max="7680" width="48.42578125" customWidth="1"/>
    <col min="7681" max="7681" width="7.42578125" customWidth="1"/>
    <col min="7682" max="7682" width="13" customWidth="1"/>
    <col min="7683" max="7683" width="16.140625" customWidth="1"/>
    <col min="7684" max="7684" width="14.85546875" customWidth="1"/>
    <col min="7685" max="7685" width="28.85546875" customWidth="1"/>
    <col min="7686" max="7686" width="22.85546875" customWidth="1"/>
    <col min="7935" max="7935" width="4.85546875" customWidth="1"/>
    <col min="7936" max="7936" width="48.42578125" customWidth="1"/>
    <col min="7937" max="7937" width="7.42578125" customWidth="1"/>
    <col min="7938" max="7938" width="13" customWidth="1"/>
    <col min="7939" max="7939" width="16.140625" customWidth="1"/>
    <col min="7940" max="7940" width="14.85546875" customWidth="1"/>
    <col min="7941" max="7941" width="28.85546875" customWidth="1"/>
    <col min="7942" max="7942" width="22.85546875" customWidth="1"/>
    <col min="8191" max="8191" width="4.85546875" customWidth="1"/>
    <col min="8192" max="8192" width="48.42578125" customWidth="1"/>
    <col min="8193" max="8193" width="7.42578125" customWidth="1"/>
    <col min="8194" max="8194" width="13" customWidth="1"/>
    <col min="8195" max="8195" width="16.140625" customWidth="1"/>
    <col min="8196" max="8196" width="14.85546875" customWidth="1"/>
    <col min="8197" max="8197" width="28.85546875" customWidth="1"/>
    <col min="8198" max="8198" width="22.85546875" customWidth="1"/>
    <col min="8447" max="8447" width="4.85546875" customWidth="1"/>
    <col min="8448" max="8448" width="48.42578125" customWidth="1"/>
    <col min="8449" max="8449" width="7.42578125" customWidth="1"/>
    <col min="8450" max="8450" width="13" customWidth="1"/>
    <col min="8451" max="8451" width="16.140625" customWidth="1"/>
    <col min="8452" max="8452" width="14.85546875" customWidth="1"/>
    <col min="8453" max="8453" width="28.85546875" customWidth="1"/>
    <col min="8454" max="8454" width="22.85546875" customWidth="1"/>
    <col min="8703" max="8703" width="4.85546875" customWidth="1"/>
    <col min="8704" max="8704" width="48.42578125" customWidth="1"/>
    <col min="8705" max="8705" width="7.42578125" customWidth="1"/>
    <col min="8706" max="8706" width="13" customWidth="1"/>
    <col min="8707" max="8707" width="16.140625" customWidth="1"/>
    <col min="8708" max="8708" width="14.85546875" customWidth="1"/>
    <col min="8709" max="8709" width="28.85546875" customWidth="1"/>
    <col min="8710" max="8710" width="22.85546875" customWidth="1"/>
    <col min="8959" max="8959" width="4.85546875" customWidth="1"/>
    <col min="8960" max="8960" width="48.42578125" customWidth="1"/>
    <col min="8961" max="8961" width="7.42578125" customWidth="1"/>
    <col min="8962" max="8962" width="13" customWidth="1"/>
    <col min="8963" max="8963" width="16.140625" customWidth="1"/>
    <col min="8964" max="8964" width="14.85546875" customWidth="1"/>
    <col min="8965" max="8965" width="28.85546875" customWidth="1"/>
    <col min="8966" max="8966" width="22.85546875" customWidth="1"/>
    <col min="9215" max="9215" width="4.85546875" customWidth="1"/>
    <col min="9216" max="9216" width="48.42578125" customWidth="1"/>
    <col min="9217" max="9217" width="7.42578125" customWidth="1"/>
    <col min="9218" max="9218" width="13" customWidth="1"/>
    <col min="9219" max="9219" width="16.140625" customWidth="1"/>
    <col min="9220" max="9220" width="14.85546875" customWidth="1"/>
    <col min="9221" max="9221" width="28.85546875" customWidth="1"/>
    <col min="9222" max="9222" width="22.85546875" customWidth="1"/>
    <col min="9471" max="9471" width="4.85546875" customWidth="1"/>
    <col min="9472" max="9472" width="48.42578125" customWidth="1"/>
    <col min="9473" max="9473" width="7.42578125" customWidth="1"/>
    <col min="9474" max="9474" width="13" customWidth="1"/>
    <col min="9475" max="9475" width="16.140625" customWidth="1"/>
    <col min="9476" max="9476" width="14.85546875" customWidth="1"/>
    <col min="9477" max="9477" width="28.85546875" customWidth="1"/>
    <col min="9478" max="9478" width="22.85546875" customWidth="1"/>
    <col min="9727" max="9727" width="4.85546875" customWidth="1"/>
    <col min="9728" max="9728" width="48.42578125" customWidth="1"/>
    <col min="9729" max="9729" width="7.42578125" customWidth="1"/>
    <col min="9730" max="9730" width="13" customWidth="1"/>
    <col min="9731" max="9731" width="16.140625" customWidth="1"/>
    <col min="9732" max="9732" width="14.85546875" customWidth="1"/>
    <col min="9733" max="9733" width="28.85546875" customWidth="1"/>
    <col min="9734" max="9734" width="22.85546875" customWidth="1"/>
    <col min="9983" max="9983" width="4.85546875" customWidth="1"/>
    <col min="9984" max="9984" width="48.42578125" customWidth="1"/>
    <col min="9985" max="9985" width="7.42578125" customWidth="1"/>
    <col min="9986" max="9986" width="13" customWidth="1"/>
    <col min="9987" max="9987" width="16.140625" customWidth="1"/>
    <col min="9988" max="9988" width="14.85546875" customWidth="1"/>
    <col min="9989" max="9989" width="28.85546875" customWidth="1"/>
    <col min="9990" max="9990" width="22.85546875" customWidth="1"/>
    <col min="10239" max="10239" width="4.85546875" customWidth="1"/>
    <col min="10240" max="10240" width="48.42578125" customWidth="1"/>
    <col min="10241" max="10241" width="7.42578125" customWidth="1"/>
    <col min="10242" max="10242" width="13" customWidth="1"/>
    <col min="10243" max="10243" width="16.140625" customWidth="1"/>
    <col min="10244" max="10244" width="14.85546875" customWidth="1"/>
    <col min="10245" max="10245" width="28.85546875" customWidth="1"/>
    <col min="10246" max="10246" width="22.85546875" customWidth="1"/>
    <col min="10495" max="10495" width="4.85546875" customWidth="1"/>
    <col min="10496" max="10496" width="48.42578125" customWidth="1"/>
    <col min="10497" max="10497" width="7.42578125" customWidth="1"/>
    <col min="10498" max="10498" width="13" customWidth="1"/>
    <col min="10499" max="10499" width="16.140625" customWidth="1"/>
    <col min="10500" max="10500" width="14.85546875" customWidth="1"/>
    <col min="10501" max="10501" width="28.85546875" customWidth="1"/>
    <col min="10502" max="10502" width="22.85546875" customWidth="1"/>
    <col min="10751" max="10751" width="4.85546875" customWidth="1"/>
    <col min="10752" max="10752" width="48.42578125" customWidth="1"/>
    <col min="10753" max="10753" width="7.42578125" customWidth="1"/>
    <col min="10754" max="10754" width="13" customWidth="1"/>
    <col min="10755" max="10755" width="16.140625" customWidth="1"/>
    <col min="10756" max="10756" width="14.85546875" customWidth="1"/>
    <col min="10757" max="10757" width="28.85546875" customWidth="1"/>
    <col min="10758" max="10758" width="22.85546875" customWidth="1"/>
    <col min="11007" max="11007" width="4.85546875" customWidth="1"/>
    <col min="11008" max="11008" width="48.42578125" customWidth="1"/>
    <col min="11009" max="11009" width="7.42578125" customWidth="1"/>
    <col min="11010" max="11010" width="13" customWidth="1"/>
    <col min="11011" max="11011" width="16.140625" customWidth="1"/>
    <col min="11012" max="11012" width="14.85546875" customWidth="1"/>
    <col min="11013" max="11013" width="28.85546875" customWidth="1"/>
    <col min="11014" max="11014" width="22.85546875" customWidth="1"/>
    <col min="11263" max="11263" width="4.85546875" customWidth="1"/>
    <col min="11264" max="11264" width="48.42578125" customWidth="1"/>
    <col min="11265" max="11265" width="7.42578125" customWidth="1"/>
    <col min="11266" max="11266" width="13" customWidth="1"/>
    <col min="11267" max="11267" width="16.140625" customWidth="1"/>
    <col min="11268" max="11268" width="14.85546875" customWidth="1"/>
    <col min="11269" max="11269" width="28.85546875" customWidth="1"/>
    <col min="11270" max="11270" width="22.85546875" customWidth="1"/>
    <col min="11519" max="11519" width="4.85546875" customWidth="1"/>
    <col min="11520" max="11520" width="48.42578125" customWidth="1"/>
    <col min="11521" max="11521" width="7.42578125" customWidth="1"/>
    <col min="11522" max="11522" width="13" customWidth="1"/>
    <col min="11523" max="11523" width="16.140625" customWidth="1"/>
    <col min="11524" max="11524" width="14.85546875" customWidth="1"/>
    <col min="11525" max="11525" width="28.85546875" customWidth="1"/>
    <col min="11526" max="11526" width="22.85546875" customWidth="1"/>
    <col min="11775" max="11775" width="4.85546875" customWidth="1"/>
    <col min="11776" max="11776" width="48.42578125" customWidth="1"/>
    <col min="11777" max="11777" width="7.42578125" customWidth="1"/>
    <col min="11778" max="11778" width="13" customWidth="1"/>
    <col min="11779" max="11779" width="16.140625" customWidth="1"/>
    <col min="11780" max="11780" width="14.85546875" customWidth="1"/>
    <col min="11781" max="11781" width="28.85546875" customWidth="1"/>
    <col min="11782" max="11782" width="22.85546875" customWidth="1"/>
    <col min="12031" max="12031" width="4.85546875" customWidth="1"/>
    <col min="12032" max="12032" width="48.42578125" customWidth="1"/>
    <col min="12033" max="12033" width="7.42578125" customWidth="1"/>
    <col min="12034" max="12034" width="13" customWidth="1"/>
    <col min="12035" max="12035" width="16.140625" customWidth="1"/>
    <col min="12036" max="12036" width="14.85546875" customWidth="1"/>
    <col min="12037" max="12037" width="28.85546875" customWidth="1"/>
    <col min="12038" max="12038" width="22.85546875" customWidth="1"/>
    <col min="12287" max="12287" width="4.85546875" customWidth="1"/>
    <col min="12288" max="12288" width="48.42578125" customWidth="1"/>
    <col min="12289" max="12289" width="7.42578125" customWidth="1"/>
    <col min="12290" max="12290" width="13" customWidth="1"/>
    <col min="12291" max="12291" width="16.140625" customWidth="1"/>
    <col min="12292" max="12292" width="14.85546875" customWidth="1"/>
    <col min="12293" max="12293" width="28.85546875" customWidth="1"/>
    <col min="12294" max="12294" width="22.85546875" customWidth="1"/>
    <col min="12543" max="12543" width="4.85546875" customWidth="1"/>
    <col min="12544" max="12544" width="48.42578125" customWidth="1"/>
    <col min="12545" max="12545" width="7.42578125" customWidth="1"/>
    <col min="12546" max="12546" width="13" customWidth="1"/>
    <col min="12547" max="12547" width="16.140625" customWidth="1"/>
    <col min="12548" max="12548" width="14.85546875" customWidth="1"/>
    <col min="12549" max="12549" width="28.85546875" customWidth="1"/>
    <col min="12550" max="12550" width="22.85546875" customWidth="1"/>
    <col min="12799" max="12799" width="4.85546875" customWidth="1"/>
    <col min="12800" max="12800" width="48.42578125" customWidth="1"/>
    <col min="12801" max="12801" width="7.42578125" customWidth="1"/>
    <col min="12802" max="12802" width="13" customWidth="1"/>
    <col min="12803" max="12803" width="16.140625" customWidth="1"/>
    <col min="12804" max="12804" width="14.85546875" customWidth="1"/>
    <col min="12805" max="12805" width="28.85546875" customWidth="1"/>
    <col min="12806" max="12806" width="22.85546875" customWidth="1"/>
    <col min="13055" max="13055" width="4.85546875" customWidth="1"/>
    <col min="13056" max="13056" width="48.42578125" customWidth="1"/>
    <col min="13057" max="13057" width="7.42578125" customWidth="1"/>
    <col min="13058" max="13058" width="13" customWidth="1"/>
    <col min="13059" max="13059" width="16.140625" customWidth="1"/>
    <col min="13060" max="13060" width="14.85546875" customWidth="1"/>
    <col min="13061" max="13061" width="28.85546875" customWidth="1"/>
    <col min="13062" max="13062" width="22.85546875" customWidth="1"/>
    <col min="13311" max="13311" width="4.85546875" customWidth="1"/>
    <col min="13312" max="13312" width="48.42578125" customWidth="1"/>
    <col min="13313" max="13313" width="7.42578125" customWidth="1"/>
    <col min="13314" max="13314" width="13" customWidth="1"/>
    <col min="13315" max="13315" width="16.140625" customWidth="1"/>
    <col min="13316" max="13316" width="14.85546875" customWidth="1"/>
    <col min="13317" max="13317" width="28.85546875" customWidth="1"/>
    <col min="13318" max="13318" width="22.85546875" customWidth="1"/>
    <col min="13567" max="13567" width="4.85546875" customWidth="1"/>
    <col min="13568" max="13568" width="48.42578125" customWidth="1"/>
    <col min="13569" max="13569" width="7.42578125" customWidth="1"/>
    <col min="13570" max="13570" width="13" customWidth="1"/>
    <col min="13571" max="13571" width="16.140625" customWidth="1"/>
    <col min="13572" max="13572" width="14.85546875" customWidth="1"/>
    <col min="13573" max="13573" width="28.85546875" customWidth="1"/>
    <col min="13574" max="13574" width="22.85546875" customWidth="1"/>
    <col min="13823" max="13823" width="4.85546875" customWidth="1"/>
    <col min="13824" max="13824" width="48.42578125" customWidth="1"/>
    <col min="13825" max="13825" width="7.42578125" customWidth="1"/>
    <col min="13826" max="13826" width="13" customWidth="1"/>
    <col min="13827" max="13827" width="16.140625" customWidth="1"/>
    <col min="13828" max="13828" width="14.85546875" customWidth="1"/>
    <col min="13829" max="13829" width="28.85546875" customWidth="1"/>
    <col min="13830" max="13830" width="22.85546875" customWidth="1"/>
    <col min="14079" max="14079" width="4.85546875" customWidth="1"/>
    <col min="14080" max="14080" width="48.42578125" customWidth="1"/>
    <col min="14081" max="14081" width="7.42578125" customWidth="1"/>
    <col min="14082" max="14082" width="13" customWidth="1"/>
    <col min="14083" max="14083" width="16.140625" customWidth="1"/>
    <col min="14084" max="14084" width="14.85546875" customWidth="1"/>
    <col min="14085" max="14085" width="28.85546875" customWidth="1"/>
    <col min="14086" max="14086" width="22.85546875" customWidth="1"/>
    <col min="14335" max="14335" width="4.85546875" customWidth="1"/>
    <col min="14336" max="14336" width="48.42578125" customWidth="1"/>
    <col min="14337" max="14337" width="7.42578125" customWidth="1"/>
    <col min="14338" max="14338" width="13" customWidth="1"/>
    <col min="14339" max="14339" width="16.140625" customWidth="1"/>
    <col min="14340" max="14340" width="14.85546875" customWidth="1"/>
    <col min="14341" max="14341" width="28.85546875" customWidth="1"/>
    <col min="14342" max="14342" width="22.85546875" customWidth="1"/>
    <col min="14591" max="14591" width="4.85546875" customWidth="1"/>
    <col min="14592" max="14592" width="48.42578125" customWidth="1"/>
    <col min="14593" max="14593" width="7.42578125" customWidth="1"/>
    <col min="14594" max="14594" width="13" customWidth="1"/>
    <col min="14595" max="14595" width="16.140625" customWidth="1"/>
    <col min="14596" max="14596" width="14.85546875" customWidth="1"/>
    <col min="14597" max="14597" width="28.85546875" customWidth="1"/>
    <col min="14598" max="14598" width="22.85546875" customWidth="1"/>
    <col min="14847" max="14847" width="4.85546875" customWidth="1"/>
    <col min="14848" max="14848" width="48.42578125" customWidth="1"/>
    <col min="14849" max="14849" width="7.42578125" customWidth="1"/>
    <col min="14850" max="14850" width="13" customWidth="1"/>
    <col min="14851" max="14851" width="16.140625" customWidth="1"/>
    <col min="14852" max="14852" width="14.85546875" customWidth="1"/>
    <col min="14853" max="14853" width="28.85546875" customWidth="1"/>
    <col min="14854" max="14854" width="22.85546875" customWidth="1"/>
    <col min="15103" max="15103" width="4.85546875" customWidth="1"/>
    <col min="15104" max="15104" width="48.42578125" customWidth="1"/>
    <col min="15105" max="15105" width="7.42578125" customWidth="1"/>
    <col min="15106" max="15106" width="13" customWidth="1"/>
    <col min="15107" max="15107" width="16.140625" customWidth="1"/>
    <col min="15108" max="15108" width="14.85546875" customWidth="1"/>
    <col min="15109" max="15109" width="28.85546875" customWidth="1"/>
    <col min="15110" max="15110" width="22.85546875" customWidth="1"/>
    <col min="15359" max="15359" width="4.85546875" customWidth="1"/>
    <col min="15360" max="15360" width="48.42578125" customWidth="1"/>
    <col min="15361" max="15361" width="7.42578125" customWidth="1"/>
    <col min="15362" max="15362" width="13" customWidth="1"/>
    <col min="15363" max="15363" width="16.140625" customWidth="1"/>
    <col min="15364" max="15364" width="14.85546875" customWidth="1"/>
    <col min="15365" max="15365" width="28.85546875" customWidth="1"/>
    <col min="15366" max="15366" width="22.85546875" customWidth="1"/>
    <col min="15615" max="15615" width="4.85546875" customWidth="1"/>
    <col min="15616" max="15616" width="48.42578125" customWidth="1"/>
    <col min="15617" max="15617" width="7.42578125" customWidth="1"/>
    <col min="15618" max="15618" width="13" customWidth="1"/>
    <col min="15619" max="15619" width="16.140625" customWidth="1"/>
    <col min="15620" max="15620" width="14.85546875" customWidth="1"/>
    <col min="15621" max="15621" width="28.85546875" customWidth="1"/>
    <col min="15622" max="15622" width="22.85546875" customWidth="1"/>
    <col min="15871" max="15871" width="4.85546875" customWidth="1"/>
    <col min="15872" max="15872" width="48.42578125" customWidth="1"/>
    <col min="15873" max="15873" width="7.42578125" customWidth="1"/>
    <col min="15874" max="15874" width="13" customWidth="1"/>
    <col min="15875" max="15875" width="16.140625" customWidth="1"/>
    <col min="15876" max="15876" width="14.85546875" customWidth="1"/>
    <col min="15877" max="15877" width="28.85546875" customWidth="1"/>
    <col min="15878" max="15878" width="22.85546875" customWidth="1"/>
    <col min="16127" max="16127" width="4.85546875" customWidth="1"/>
    <col min="16128" max="16128" width="48.42578125" customWidth="1"/>
    <col min="16129" max="16129" width="7.42578125" customWidth="1"/>
    <col min="16130" max="16130" width="13" customWidth="1"/>
    <col min="16131" max="16131" width="16.140625" customWidth="1"/>
    <col min="16132" max="16132" width="14.85546875" customWidth="1"/>
    <col min="16133" max="16133" width="28.85546875" customWidth="1"/>
    <col min="16134" max="16134" width="22.85546875" customWidth="1"/>
  </cols>
  <sheetData>
    <row r="1" spans="1:10" ht="15" customHeight="1">
      <c r="H1" s="29"/>
    </row>
    <row r="2" spans="1:10" ht="17.25" customHeight="1">
      <c r="A2" s="30"/>
      <c r="B2" s="30"/>
      <c r="C2" s="100" t="str">
        <f>+COMPUTO!A4</f>
        <v>COMPRA DIRECTA CON COTEJO DE PRECIOS Nº      /16.-</v>
      </c>
      <c r="G2" s="31"/>
      <c r="H2" s="8"/>
    </row>
    <row r="3" spans="1:10" ht="15" customHeight="1">
      <c r="A3" s="30"/>
      <c r="B3" s="30"/>
      <c r="C3" s="155" t="str">
        <f>+COMPUTO!A2</f>
        <v>OBRA: BACHEO DE RUTA PROVINCIAL Nº 23- TRAMO: R.N.Nº 130 - ARROYO BARU.</v>
      </c>
      <c r="D3" s="155"/>
      <c r="E3" s="155"/>
      <c r="F3" s="155"/>
      <c r="G3" s="155"/>
      <c r="H3" s="155"/>
      <c r="I3" s="99"/>
      <c r="J3" s="99"/>
    </row>
    <row r="4" spans="1:10" ht="18.75" customHeight="1">
      <c r="C4" s="155"/>
      <c r="D4" s="155"/>
      <c r="E4" s="155"/>
      <c r="F4" s="155"/>
      <c r="G4" s="155"/>
      <c r="H4" s="155"/>
      <c r="I4" s="99"/>
      <c r="J4" s="99"/>
    </row>
    <row r="5" spans="1:10" ht="18.75" customHeight="1">
      <c r="A5" s="32" t="s">
        <v>16</v>
      </c>
      <c r="B5" s="33"/>
      <c r="C5" s="156" t="s">
        <v>31</v>
      </c>
      <c r="D5" s="156"/>
      <c r="E5" s="156"/>
      <c r="F5" s="101">
        <f>+PRESUPUESTO!J42</f>
        <v>1087378.75</v>
      </c>
      <c r="G5" s="33"/>
      <c r="H5" s="33"/>
    </row>
    <row r="6" spans="1:10" ht="15.75">
      <c r="A6" s="32" t="s">
        <v>17</v>
      </c>
      <c r="B6" s="33"/>
      <c r="C6" s="33"/>
      <c r="D6" s="33"/>
      <c r="E6" s="33"/>
      <c r="F6" s="33"/>
      <c r="G6" s="33"/>
      <c r="H6" s="33"/>
    </row>
    <row r="7" spans="1:10" ht="15.75">
      <c r="A7" s="32" t="s">
        <v>18</v>
      </c>
      <c r="B7" s="33"/>
      <c r="C7" s="33"/>
      <c r="D7" s="33"/>
      <c r="E7" s="33"/>
      <c r="F7" s="33"/>
      <c r="G7" s="33"/>
      <c r="H7" s="33"/>
    </row>
    <row r="8" spans="1:10">
      <c r="A8" s="61" t="s">
        <v>19</v>
      </c>
      <c r="B8" s="35"/>
      <c r="C8" s="35"/>
      <c r="D8" s="35"/>
      <c r="E8" s="35"/>
      <c r="F8" s="35"/>
      <c r="G8" s="35"/>
      <c r="H8" s="35"/>
    </row>
    <row r="9" spans="1:10">
      <c r="A9" s="61" t="s">
        <v>20</v>
      </c>
      <c r="B9" s="35"/>
      <c r="C9" s="35"/>
      <c r="D9" s="35"/>
      <c r="E9" s="35"/>
      <c r="F9" s="35"/>
      <c r="G9" s="35"/>
      <c r="H9" s="35"/>
    </row>
    <row r="10" spans="1:10">
      <c r="A10" s="61" t="s">
        <v>21</v>
      </c>
      <c r="B10" s="35"/>
      <c r="C10" s="35"/>
      <c r="D10" s="35"/>
      <c r="E10" s="35"/>
      <c r="F10" s="35"/>
      <c r="G10" s="35"/>
      <c r="H10" s="35"/>
    </row>
    <row r="11" spans="1:10" ht="13.5" customHeight="1"/>
    <row r="12" spans="1:10" ht="21" customHeight="1">
      <c r="A12" s="157" t="s">
        <v>22</v>
      </c>
      <c r="B12" s="159" t="s">
        <v>23</v>
      </c>
      <c r="C12" s="160" t="s">
        <v>5</v>
      </c>
      <c r="D12" s="161" t="s">
        <v>2</v>
      </c>
      <c r="E12" s="36" t="s">
        <v>24</v>
      </c>
      <c r="F12" s="36"/>
      <c r="G12" s="36"/>
      <c r="H12" s="163" t="s">
        <v>25</v>
      </c>
    </row>
    <row r="13" spans="1:10" ht="20.25" customHeight="1">
      <c r="A13" s="158"/>
      <c r="B13" s="159"/>
      <c r="C13" s="160"/>
      <c r="D13" s="162"/>
      <c r="E13" s="36" t="s">
        <v>26</v>
      </c>
      <c r="F13" s="36" t="s">
        <v>27</v>
      </c>
      <c r="G13" s="36"/>
      <c r="H13" s="164"/>
    </row>
    <row r="14" spans="1:10" ht="13.5" hidden="1" customHeight="1">
      <c r="A14" s="37">
        <v>1</v>
      </c>
      <c r="B14" s="38" t="e">
        <f>+PRESUPUESTO!#REF!</f>
        <v>#REF!</v>
      </c>
      <c r="C14" s="39" t="s">
        <v>6</v>
      </c>
      <c r="D14" s="40" t="e">
        <f>+COMPUTO!#REF!</f>
        <v>#REF!</v>
      </c>
      <c r="E14" s="41"/>
      <c r="F14" s="42"/>
      <c r="G14" s="43"/>
      <c r="H14" s="44"/>
    </row>
    <row r="15" spans="1:10" ht="15" customHeight="1">
      <c r="A15" s="37">
        <v>1</v>
      </c>
      <c r="B15" s="12" t="str">
        <f>+PRESUPUESTO!B8</f>
        <v>Bacheo con mezcla asfáltica</v>
      </c>
      <c r="C15" s="39" t="s">
        <v>13</v>
      </c>
      <c r="D15" s="40">
        <f>+COMPUTO!H13</f>
        <v>165.49499999999998</v>
      </c>
      <c r="E15" s="41"/>
      <c r="F15" s="42"/>
      <c r="G15" s="43"/>
      <c r="H15" s="44"/>
    </row>
    <row r="16" spans="1:10">
      <c r="A16" s="37">
        <v>2</v>
      </c>
      <c r="B16" s="46" t="str">
        <f>+PRESUPUESTO!B11</f>
        <v>Bacheo profundo con suelo cemento</v>
      </c>
      <c r="C16" s="47" t="s">
        <v>6</v>
      </c>
      <c r="D16" s="48">
        <f>+COMPUTO!H19</f>
        <v>88</v>
      </c>
      <c r="E16" s="49"/>
      <c r="F16" s="50"/>
      <c r="G16" s="51"/>
      <c r="H16" s="52"/>
    </row>
    <row r="17" spans="1:8">
      <c r="A17" s="45">
        <v>3</v>
      </c>
      <c r="B17" s="55" t="str">
        <f>+PRESUPUESTO!B18</f>
        <v>Riego de Imprimacion</v>
      </c>
      <c r="C17" s="39" t="s">
        <v>6</v>
      </c>
      <c r="D17" s="40">
        <f>+COMPUTO!H26</f>
        <v>1.3080000000000001</v>
      </c>
      <c r="E17" s="41"/>
      <c r="F17" s="50"/>
      <c r="G17" s="53"/>
      <c r="H17" s="44"/>
    </row>
    <row r="18" spans="1:8">
      <c r="A18" s="50">
        <v>4</v>
      </c>
      <c r="B18" s="46" t="str">
        <f>+PRESUPUESTO!B21</f>
        <v>Riego de Liga</v>
      </c>
      <c r="C18" s="54" t="s">
        <v>6</v>
      </c>
      <c r="D18" s="40">
        <f>+COMPUTO!H32</f>
        <v>0.19500000000000001</v>
      </c>
      <c r="E18" s="41"/>
      <c r="F18" s="50"/>
      <c r="G18" s="53"/>
      <c r="H18" s="44"/>
    </row>
    <row r="19" spans="1:8">
      <c r="A19" s="37">
        <v>5</v>
      </c>
      <c r="B19" s="46" t="str">
        <f>+COMPUTO!B33</f>
        <v xml:space="preserve">Retiro de capas estructurales existentes </v>
      </c>
      <c r="C19" s="131" t="s">
        <v>6</v>
      </c>
      <c r="D19" s="40">
        <f>+COMPUTO!H36</f>
        <v>73</v>
      </c>
      <c r="E19" s="40"/>
      <c r="F19" s="129"/>
      <c r="G19" s="130"/>
      <c r="H19" s="44"/>
    </row>
    <row r="20" spans="1:8">
      <c r="A20" s="37">
        <v>6</v>
      </c>
      <c r="B20" s="46" t="str">
        <f>+COMPUTO!B38</f>
        <v>Sub base calcárea- esp.. 0,20m</v>
      </c>
      <c r="C20" s="131" t="s">
        <v>6</v>
      </c>
      <c r="D20" s="40">
        <f>+COMPUTO!H41</f>
        <v>29.2</v>
      </c>
      <c r="E20" s="40"/>
      <c r="F20" s="129"/>
      <c r="G20" s="130"/>
      <c r="H20" s="44"/>
    </row>
    <row r="21" spans="1:8">
      <c r="A21" s="37">
        <v>7</v>
      </c>
      <c r="B21" s="46" t="str">
        <f>+COMPUTO!B43</f>
        <v>Base calcárea- esp.. 0,20m</v>
      </c>
      <c r="C21" s="131" t="s">
        <v>6</v>
      </c>
      <c r="D21" s="40">
        <f>+COMPUTO!H46</f>
        <v>29.2</v>
      </c>
      <c r="E21" s="40"/>
      <c r="F21" s="129"/>
      <c r="G21" s="130"/>
      <c r="H21" s="44"/>
    </row>
    <row r="22" spans="1:8">
      <c r="A22" s="37">
        <v>8</v>
      </c>
      <c r="B22" s="46" t="str">
        <f>+COMPUTO!B48</f>
        <v>Arena cemento para relleno y calce de vias</v>
      </c>
      <c r="C22" s="131" t="s">
        <v>6</v>
      </c>
      <c r="D22" s="40">
        <f>+COMPUTO!H51</f>
        <v>30</v>
      </c>
      <c r="E22" s="40"/>
      <c r="F22" s="129"/>
      <c r="G22" s="130"/>
      <c r="H22" s="44"/>
    </row>
    <row r="23" spans="1:8">
      <c r="A23" s="37">
        <v>9</v>
      </c>
      <c r="B23" s="46" t="str">
        <f>+COMPUTO!B53</f>
        <v>Calzada de Hº Tipo H25 c/malla ø 6mm tipo Q188- esp-: 0,20m</v>
      </c>
      <c r="C23" s="131" t="s">
        <v>6</v>
      </c>
      <c r="D23" s="40">
        <f>+COMPUTO!H56</f>
        <v>29.2</v>
      </c>
      <c r="E23" s="40"/>
      <c r="F23" s="129"/>
      <c r="G23" s="130"/>
      <c r="H23" s="44"/>
    </row>
    <row r="24" spans="1:8">
      <c r="A24" s="37">
        <v>10</v>
      </c>
      <c r="B24" s="46" t="str">
        <f>+COMPUTO!B58</f>
        <v>Toma de fisuras C/asfalto polimerizado</v>
      </c>
      <c r="C24" s="131" t="s">
        <v>76</v>
      </c>
      <c r="D24" s="40">
        <f>+COMPUTO!H60</f>
        <v>1500</v>
      </c>
      <c r="E24" s="40"/>
      <c r="F24" s="129"/>
      <c r="G24" s="130"/>
      <c r="H24" s="44"/>
    </row>
    <row r="25" spans="1:8" ht="15.75">
      <c r="A25" s="80" t="s">
        <v>35</v>
      </c>
      <c r="C25" s="10"/>
      <c r="D25" s="8"/>
      <c r="E25" s="8"/>
      <c r="F25" s="56"/>
      <c r="G25" s="8"/>
      <c r="H25" s="3"/>
    </row>
    <row r="26" spans="1:8">
      <c r="A26" s="62" t="s">
        <v>56</v>
      </c>
      <c r="C26" s="57"/>
      <c r="D26" s="58"/>
      <c r="E26" s="58"/>
      <c r="F26" s="58"/>
      <c r="G26" s="58"/>
      <c r="H26" s="58"/>
    </row>
    <row r="27" spans="1:8">
      <c r="A27" s="63" t="s">
        <v>36</v>
      </c>
      <c r="C27" s="57"/>
      <c r="D27" s="58"/>
      <c r="E27" s="58"/>
      <c r="F27" s="58"/>
      <c r="G27" s="59"/>
      <c r="H27" s="58"/>
    </row>
    <row r="28" spans="1:8">
      <c r="A28" s="34" t="s">
        <v>28</v>
      </c>
      <c r="C28" s="57"/>
      <c r="D28" s="58"/>
      <c r="E28" s="58"/>
      <c r="F28" s="58"/>
      <c r="G28" s="58"/>
      <c r="H28" s="58"/>
    </row>
    <row r="29" spans="1:8">
      <c r="A29" s="34" t="s">
        <v>29</v>
      </c>
      <c r="C29" s="58"/>
      <c r="D29" s="58"/>
      <c r="E29" s="58"/>
      <c r="F29" s="58"/>
      <c r="G29" s="58"/>
      <c r="H29" s="58"/>
    </row>
    <row r="30" spans="1:8">
      <c r="A30" s="34"/>
      <c r="C30" s="58"/>
      <c r="D30" s="58"/>
      <c r="E30" s="58"/>
      <c r="F30" s="58"/>
      <c r="G30" s="58"/>
      <c r="H30" s="58"/>
    </row>
  </sheetData>
  <mergeCells count="7">
    <mergeCell ref="C3:H4"/>
    <mergeCell ref="C5:E5"/>
    <mergeCell ref="A12:A13"/>
    <mergeCell ref="B12:B13"/>
    <mergeCell ref="C12:C13"/>
    <mergeCell ref="D12:D13"/>
    <mergeCell ref="H12:H13"/>
  </mergeCells>
  <printOptions horizontalCentered="1"/>
  <pageMargins left="0.70866141732283472" right="0.70866141732283472" top="1.2" bottom="0.74803149606299213" header="0.31496062992125984" footer="0.31496062992125984"/>
  <pageSetup paperSize="9" scale="7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COMPUTO</vt:lpstr>
      <vt:lpstr>PRESUPUESTO</vt:lpstr>
      <vt:lpstr>cotizacion</vt:lpstr>
      <vt:lpstr>COMPUTO!Área_de_impresión</vt:lpstr>
      <vt:lpstr>PRESUPUESTO!Área_de_impresión</vt:lpstr>
      <vt:lpstr>COMPUTO!Títulos_a_imprimir</vt:lpstr>
    </vt:vector>
  </TitlesOfParts>
  <Company>Alquimaq S.A.C.I.F.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D. Heredia</dc:creator>
  <cp:lastModifiedBy>Leopoldo Jose Angel Macor</cp:lastModifiedBy>
  <cp:lastPrinted>2016-09-13T11:27:41Z</cp:lastPrinted>
  <dcterms:created xsi:type="dcterms:W3CDTF">2010-03-17T16:15:12Z</dcterms:created>
  <dcterms:modified xsi:type="dcterms:W3CDTF">2017-01-25T15:17:21Z</dcterms:modified>
</cp:coreProperties>
</file>